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<sst xmlns="http://schemas.openxmlformats.org/spreadsheetml/2006/main" count="1229" uniqueCount="468">
  <si>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</si>
  <si>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</si>
  <si>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</si>
  <si>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</si>
  <si>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</si>
  <si>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</si>
  <si>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</si>
  <si>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</si>
  <si>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</si>
  <si>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</si>
  <si>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</si>
  <si>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</si>
  <si>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</si>
  <si>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</si>
  <si>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</si>
  <si>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</si>
  <si>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</si>
  <si>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</si>
  <si>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</si>
  <si>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</si>
  <si>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</si>
  <si>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</si>
  <si>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</si>
  <si>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Prostějov</t>
  </si>
  <si>
    <t>00288659</t>
  </si>
  <si>
    <t>mrtbrkb</t>
  </si>
  <si>
    <t>Olomoucký kraj</t>
  </si>
  <si>
    <t>5/2026</t>
  </si>
  <si>
    <t>Nařízení</t>
  </si>
  <si>
    <t>Nařízení města, kterým se mění nařízení města Prostějova č. 10/2004 o placeném parkování na území města Prostějova, ve znění pozdějších změn</t>
  </si>
  <si>
    <t>2026-07-22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</si>
  <si>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</si>
  <si>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</si>
  <si>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</si>
  <si>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>10/2004: Nařízení města č.10/2004 o placeném parkování na území města Prostějova</t>
  </si>
  <si>
    <t>1728785075</t>
  </si>
  <si>
    <t>4/2026</t>
  </si>
  <si>
    <t>Obecně závazná vyhláška</t>
  </si>
  <si>
    <t>Obecně závazná vyhláška statutárního města Prostějova, kterou se mění Obecně závazná vyhláška statutárního města Prostějova č. 8/2020 o nočním klidu, ve znění pozdějších změn</t>
  </si>
  <si>
    <t>2026-07-02</t>
  </si>
  <si>
    <t>noční klid</t>
  </si>
  <si>
    <t>zákon č. 251/2016 Sb., o některých přestupcích - § 5 odst. 7</t>
  </si>
  <si>
    <t>8/2020: Obecně závazná vyhláška statutárního města Prostějova č. 8/2020 o nočním klidu</t>
  </si>
  <si>
    <t>1716284252</t>
  </si>
  <si>
    <t>3/2026</t>
  </si>
  <si>
    <t>Obecně závazná vyhláška statutárního města Prostějov o místním poplatku za užívání veřejného prostranství</t>
  </si>
  <si>
    <t>2026-07-01</t>
  </si>
  <si>
    <t>místní poplatek za užívání veřejného prostranství</t>
  </si>
  <si>
    <t>zákon č. 565/1990 Sb., o místních poplatcích - § 14 - za užívání veřejného prostranství</t>
  </si>
  <si>
    <t>2/2021: Obecně závazná vyhláška č. 2/2021, kterou se mění Obecně  závazná vyhláška č. 10/2020, o místním poplatku za užívání veřejného prostranství; 1/2023: Obecně závazná vyhláška statutárního města Prostějova o místním poplatku za užívání veřejného prostranství</t>
  </si>
  <si>
    <t>1682752858</t>
  </si>
  <si>
    <t>2/2026</t>
  </si>
  <si>
    <t>2026-05-05</t>
  </si>
  <si>
    <t>1682639829</t>
  </si>
  <si>
    <t>1/2026</t>
  </si>
  <si>
    <t>Obecně závazná vyhláška Statutárního města Prostějova o zákazu požívání alkoholických nápojů a užívání psychomodulačních látek a zařazených psychoaktivních látek na veřejném prostranství</t>
  </si>
  <si>
    <t>alkohol - zákaz konzumace; užívání psychomodulačních látek nebo zařazených psychoaktivních látek; veřejný pořádek - konzumace alkoholu</t>
  </si>
  <si>
    <t>zákon č. 65/2017 Sb., o ochraně zdraví před škodlivými účinky návykových látek - § 17 odst. 2 písm. a); zákon č. 65/2017 Sb., o ochraně zdraví před škodlivými účinky návykových látek - § 17 ; zákon č. 128/2000 Sb., o obcích - § 10 písm. a) - konzumace alkoholu</t>
  </si>
  <si>
    <t>6/2022: o zákazu požívání alkoholických nápojů na veřejném prostranství; 2/2023: Obecně závazná vyhláška, kterou se mění Obecně závazná vyhláška č. 6/2022 o zákazu požívání alkoholických nápojů na veřejném prostranství; 4/2023: Obecně závazná vyhláška, kterou se mění Obecně závazná vyhláška č. 6/2022 o zákazu požívání alkoholických nápojů na veřejném prostranství, ve znění pozdějších změn; 7/2023: Obecně závazná vyhláška, kterou se mění Obecně závazná vyhláška č. 6/2022 o zákazu požívání alkoholických nápojů na veřejném prostranství, ve znění pozdějších změn; 10/2023: Obecně závazná vyhláška, kterou se mění Obecně závazná vyhláška č. 6/2022 o zákazu požívání alkoholických nápojů na veřejném prostranství, ve znění pozdějších změn; 1/2024: Obecně závazná vyhláška, kterou se mění Obecně závazná vyhláška č. 6/2022 o zákazu požívání alkoholických nápojů na veřejném prostranství, ve znění pozdějších změn; 5/2024: Obecně závazná vyhláška, kterou se mění Obecně závazná vyhláška č. 6/2022 o zákazu požívání alkoholických nápojů na veřejném prostranství, ve znění pozdějších změn; 2/2025: Obecně závazná vyhláška, kterou se mění Obecně závazná vyhláška  č. 6/2022 o zákazu požívání alkoholických nápojů na veřejném prostranství, ve znění pozdějších změn; 8/2025: Obecně závazná vyhláška, kterou se mění Obecně závazná vyhláška  č. 6/2022 o zákazu požívání alkoholických nápojů na veřejném prostranství, ve znění pozdějších změn</t>
  </si>
  <si>
    <t>1682639811</t>
  </si>
  <si>
    <t>11/2025</t>
  </si>
  <si>
    <t>Obecně závazná vyhláška statutárního města Prostějova o zabezpečení čistoty a veřejného pořádku na území města Prostějova</t>
  </si>
  <si>
    <t>2025-12-23</t>
  </si>
  <si>
    <t>veřejný pořádek - jiné; veřejný pořádek - žebrání; veřejný pořádek - jiné</t>
  </si>
  <si>
    <t>zákon č. 128/2000 Sb., o obcích - § 10 písm. a) - jiné; zákon č. 128/2000 Sb., o obcích - § 10 písm. a) - žebrání; zákon č. 128/2000 Sb., o obcích - § 10 písm. c) - jiné</t>
  </si>
  <si>
    <t>9/2023: Obecně závazná vyhláška statutárního města Prostějova o zabezpečení čistoty a veřejného pořádku na území města Prostějova</t>
  </si>
  <si>
    <t>1616720971</t>
  </si>
  <si>
    <t>10/2025</t>
  </si>
  <si>
    <t>Obecně závazná vyhláška statutárního města Prostějova o regulaci zacházení s pyrotechnickými výrobky</t>
  </si>
  <si>
    <t>pyrotechnické výrobky</t>
  </si>
  <si>
    <t>zákon č. 206/2015 Sb., zákon o pyrotechnice - § 35c</t>
  </si>
  <si>
    <t>1616720956</t>
  </si>
  <si>
    <t>9/2025</t>
  </si>
  <si>
    <t>2025-10-03</t>
  </si>
  <si>
    <t>1580117700</t>
  </si>
  <si>
    <t>8/2025</t>
  </si>
  <si>
    <t>Obecně závazná vyhláška, kterou se mění Obecně závazná vyhláška  č. 6/2022 o zákazu požívání alkoholických nápojů na veřejném prostranství, ve znění pozdějších změn</t>
  </si>
  <si>
    <t>veřejný pořádek - konzumace alkoholu</t>
  </si>
  <si>
    <t>zákon č. 128/2000 Sb., o obcích - § 10 písm. a) - konzumace alkoholu</t>
  </si>
  <si>
    <t>6/2022: o zákazu požívání alkoholických nápojů na veřejném prostranství</t>
  </si>
  <si>
    <t>1/2026: Obecně závazná vyhláška Statutárního města Prostějova o zákazu požívání alkoholických nápojů a užívání psychomodulačních látek a zařazených psychoaktivních látek na veřejném prostranství</t>
  </si>
  <si>
    <t>1580117696</t>
  </si>
  <si>
    <t>7/2025</t>
  </si>
  <si>
    <t>Tržní řád</t>
  </si>
  <si>
    <t>2025-07-04</t>
  </si>
  <si>
    <t>regulace prodeje zboží a nabízení služeb - tržní řád</t>
  </si>
  <si>
    <t xml:space="preserve">zákon č. 455/1991 Sb., živnostenský zákon - § 18 odst. 1 </t>
  </si>
  <si>
    <t>2/2020: Nařízení statutárního města Prostějova č. 2/2020, kterým se vydává TRŽNÍ ŘÁD</t>
  </si>
  <si>
    <t>1541341732</t>
  </si>
  <si>
    <t>6/2025</t>
  </si>
  <si>
    <t>Požární řád statutárního města Prostějova</t>
  </si>
  <si>
    <t>2025-07-03</t>
  </si>
  <si>
    <t>požární ochrana - požární řád</t>
  </si>
  <si>
    <t>zákon č. 133/1985 Sb., o požární ochraně - § 29 odst. 1 písm. o) bod 1</t>
  </si>
  <si>
    <t>3/2022: Požární řád statutárního města Prostějova</t>
  </si>
  <si>
    <t>1540396845</t>
  </si>
  <si>
    <t>5/2025</t>
  </si>
  <si>
    <t>1540396958</t>
  </si>
  <si>
    <t>4/2025</t>
  </si>
  <si>
    <t xml:space="preserve">Obecně závazná vyhláška, kterou se zrušuje obecně závazná vyhláška č. 11/2012, kterou se stanovují podmínky pro spalování suchých rostlinných materiálů </t>
  </si>
  <si>
    <t>2025-05-01</t>
  </si>
  <si>
    <t>zrušovací</t>
  </si>
  <si>
    <t>ústavní zákon č. 1/1993 Sb., Ústava České republiky - čl. 104 odst. 3 - zrušovací OZV</t>
  </si>
  <si>
    <t>11/2012: Obecně závazná vyhláška č. 11/2012, kterou se stanovují podmínky pro spalování suchých rostlinných materiálů</t>
  </si>
  <si>
    <t>1510519336</t>
  </si>
  <si>
    <t>3/2025</t>
  </si>
  <si>
    <t>1510519385</t>
  </si>
  <si>
    <t>2/2025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</si>
  <si>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</si>
  <si>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</si>
  <si>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>1510519380</t>
  </si>
  <si>
    <t>1/2025</t>
  </si>
  <si>
    <t>Obecně závazná vyhláška statutárního města Prostějova, kterou se mění Obecně závazná vyhláška statutárního města Prostějova č. 8_2020 o nočním klidu, ve znění pozdějších změn</t>
  </si>
  <si>
    <t>2025-03-06</t>
  </si>
  <si>
    <t>1482593185</t>
  </si>
  <si>
    <t>11/2024</t>
  </si>
  <si>
    <t>2024-12-25</t>
  </si>
  <si>
    <t>1450854566</t>
  </si>
  <si>
    <t>10/2024</t>
  </si>
  <si>
    <t>o místním poplatku za obecní systém odpadového hospodářství</t>
  </si>
  <si>
    <t>2025-01-01</t>
  </si>
  <si>
    <t>místní poplatek za obecní systém odpadového hospodářství</t>
  </si>
  <si>
    <t>zákon č. 565/1990 Sb., o místních poplatcích - § 14 - za obecní systém odpadového hospodářství</t>
  </si>
  <si>
    <t>11/2023: Obecně závazná vyhláška statutárního města Prostějov o místním poplatku za obecní systém odpadového hospodářství</t>
  </si>
  <si>
    <t>1448642075</t>
  </si>
  <si>
    <t>9/2024</t>
  </si>
  <si>
    <t>2024-10-12</t>
  </si>
  <si>
    <t>1417987452</t>
  </si>
  <si>
    <t>8/2024</t>
  </si>
  <si>
    <t>2024-09-17</t>
  </si>
  <si>
    <t>1412407199</t>
  </si>
  <si>
    <t>7/2024</t>
  </si>
  <si>
    <t>Obecně závazná vyhláška, kterou se zrušuje obecně závazná vyhláška č. 6/2020, o stanovení koeficientu pro výpočet daně z nemovitých věcí ze dne 8. 9. 2020</t>
  </si>
  <si>
    <t>6/2020: Obecně závazná vyhláška č. 6/2020, o stanovení koeficientu pro výpočet daně z nemovitých věcí</t>
  </si>
  <si>
    <t>1383258209</t>
  </si>
  <si>
    <t>6/2024</t>
  </si>
  <si>
    <t>Obecně závazná vyhláška statutárního města Prostějova, kterou se mění obecně závazná vyhláška statutárního města Prostějova č. 8/2020 o nočním klidu, ve znění pozdějších změn</t>
  </si>
  <si>
    <t>2024-06-27</t>
  </si>
  <si>
    <t>1377981032</t>
  </si>
  <si>
    <t>5/2024</t>
  </si>
  <si>
    <t>Obecně závazná vyhláška, kterou se mění Obecně závazná vyhláška č. 6/2022 o zákazu požívání alkoholických nápojů na veřejném prostranství, ve znění pozdějších změn</t>
  </si>
  <si>
    <t>1377981031</t>
  </si>
  <si>
    <t>4/2024</t>
  </si>
  <si>
    <t>Nařízení statutárního města Prostějova č. 4/2024 , kterým se mění Nařízení statutárního města Prostějova č. 7/2012, kterým se stanoví maximální cena za nucený odtah vozidel, za přiložení a odstranění technických prostředků k zabránění odjezdu vozidla, ve znění pozdějších změn</t>
  </si>
  <si>
    <t>2024-07-11</t>
  </si>
  <si>
    <t>regulace cen - stanovení maximálních cen, pokud nejsou stanoveny ministerstvem</t>
  </si>
  <si>
    <t>zákon č. 265/1991 Sb., o působnosti orgánů České republiky v oblasti cen - § 4a odst. 1 písm. a)</t>
  </si>
  <si>
    <t>7/2012: Nařízení města č. 7/2012, kterým se stanoví maximální cena za nucený odtah vozidel, za přiložení a odstranění technických prostředků k zabránění odjezdu vozidla</t>
  </si>
  <si>
    <t>Vyřazeno</t>
  </si>
  <si>
    <t>-</t>
  </si>
  <si>
    <t>1377955398</t>
  </si>
  <si>
    <t>3/2024</t>
  </si>
  <si>
    <t>2024-06-12</t>
  </si>
  <si>
    <t>1364820128</t>
  </si>
  <si>
    <t>2/2024</t>
  </si>
  <si>
    <t>2024-05-17</t>
  </si>
  <si>
    <t>1353299831</t>
  </si>
  <si>
    <t>1/2024</t>
  </si>
  <si>
    <t>2024-03-15</t>
  </si>
  <si>
    <t>alkohol - zákaz konzumace</t>
  </si>
  <si>
    <t>zákon č. 65/2017 Sb., o ochraně zdraví před škodlivými účinky návykových látek - § 17 odst. 2 písm. a)</t>
  </si>
  <si>
    <t>1322725851</t>
  </si>
  <si>
    <t>11/2023</t>
  </si>
  <si>
    <t>Obecně závazná vyhláška statutárního města Prostějov o místním poplatku za obecní systém odpadového hospodářství</t>
  </si>
  <si>
    <t>2024-01-01</t>
  </si>
  <si>
    <t>6/2021: Obecně závazná vyhláška č. 6/2021 o místním poplatku za obecní systém odpadového hospodářství</t>
  </si>
  <si>
    <t>10/2024: o místním poplatku za obecní systém odpadového hospodářství</t>
  </si>
  <si>
    <t>1277576014</t>
  </si>
  <si>
    <t>10/2023</t>
  </si>
  <si>
    <t>2023-12-08</t>
  </si>
  <si>
    <t>1275946051</t>
  </si>
  <si>
    <t>9/2023</t>
  </si>
  <si>
    <t>veřejný pořádek - žebrání; veřejný pořádek - pyrotechnika; veřejný pořádek - jiné; veřejný pořádek - jiné</t>
  </si>
  <si>
    <t>zákon č. 128/2000 Sb., o obcích - § 10 písm. a) - žebrání; zákon č. 128/2000 Sb., o obcích - § 10 písm. a) - pyrotechnika; zákon č. 128/2000 Sb., o obcích - § 10 písm. a) - jiné; zákon č. 128/2000 Sb., o obcích - § 10 písm. c) - jiné</t>
  </si>
  <si>
    <t>7/2022: kterou se reguluje používání zábavní pyrotechniky a lampionů štěstí; 8/2022: k zabezpečení místních záležitostí veřejného pořádku, kterou se vymezují veřejná prostranství, na nichž se zakazuje žebrání</t>
  </si>
  <si>
    <t>11/2025: Obecně závazná vyhláška statutárního města Prostějova o zabezpečení čistoty a veřejného pořádku na území města Prostějova</t>
  </si>
  <si>
    <t>1275945976</t>
  </si>
  <si>
    <t>8/2023</t>
  </si>
  <si>
    <t>2023-10-06</t>
  </si>
  <si>
    <t>1244621455</t>
  </si>
  <si>
    <t>7/2023</t>
  </si>
  <si>
    <t>2023-09-07</t>
  </si>
  <si>
    <t>1238238016</t>
  </si>
  <si>
    <t>6/2023</t>
  </si>
  <si>
    <t xml:space="preserve">Obecně závazná vyhláška statutárního města Prostějova, kterou se mění obecně závazná vyhláška statutárního města Prostějova č. 8/2020 o nočním klidu, ve znění pozdějších změn  </t>
  </si>
  <si>
    <t>1238238018</t>
  </si>
  <si>
    <t>5/2023</t>
  </si>
  <si>
    <t>2023-06-30</t>
  </si>
  <si>
    <t>1203840279</t>
  </si>
  <si>
    <t>4/2023</t>
  </si>
  <si>
    <t>1203663589</t>
  </si>
  <si>
    <t>3/2023</t>
  </si>
  <si>
    <t>2023-05-09</t>
  </si>
  <si>
    <t>1179219527</t>
  </si>
  <si>
    <t>2/2023</t>
  </si>
  <si>
    <t>Obecně závazná vyhláška, kterou se mění Obecně závazná vyhláška č. 6/2022 o zákazu požívání alkoholických nápojů na veřejném prostranství</t>
  </si>
  <si>
    <t>2023-05-05</t>
  </si>
  <si>
    <t>1178067998</t>
  </si>
  <si>
    <t>1/2023</t>
  </si>
  <si>
    <t>Obecně závazná vyhláška statutárního města Prostějova o místním poplatku za užívání veřejného prostranství</t>
  </si>
  <si>
    <t>2023-04-01</t>
  </si>
  <si>
    <t>10/2020: OBECNĚ ZÁVAZNÁ VYHLÁŠKA č. 10/2020, o místním poplatku za užívání veřejného prostranství</t>
  </si>
  <si>
    <t>3/2026: Obecně závazná vyhláška statutárního města Prostějov o místním poplatku za užívání veřejného prostranství</t>
  </si>
  <si>
    <t>1149026157</t>
  </si>
  <si>
    <t>10/2022</t>
  </si>
  <si>
    <t>Obecně závazná vyhláška statutárního města Prostějova, kterou se mění Obecně závazná vyhláška č. 6/2021, o místním poplatku za obecní systém odpadového hospodářství</t>
  </si>
  <si>
    <t>2023-01-01</t>
  </si>
  <si>
    <t>1109570712</t>
  </si>
  <si>
    <t>9/2022</t>
  </si>
  <si>
    <t>o regulaci hlučných činností</t>
  </si>
  <si>
    <t>2022-09-30</t>
  </si>
  <si>
    <t>veřejný pořádek - hlučné činnosti</t>
  </si>
  <si>
    <t>zákon č. 128/2000 Sb., o obcích - § 10 písm. a) - hlučné činnosti</t>
  </si>
  <si>
    <t>1/2020: Obecně závazná vyhláška č. 1/2020,  o regulaci hlučných činností; 7/2020: Obecně závazná vyhláška č. 7/2020, kterou se mění Obecně závazná vyhláška č. 1/2020,  o regulaci hlučných činností</t>
  </si>
  <si>
    <t>1083019267</t>
  </si>
  <si>
    <t>8/2022</t>
  </si>
  <si>
    <t>k zabezpečení místních záležitostí veřejného pořádku, kterou se vymezují veřejná prostranství, na nichž se zakazuje žebrání</t>
  </si>
  <si>
    <t>veřejný pořádek - žebrání</t>
  </si>
  <si>
    <t>zákon č. 128/2000 Sb., o obcích - § 10 písm. a) - žebrání</t>
  </si>
  <si>
    <t>9/2023: Obecně závazná vyhláška statutárního města Prostějova o zabezpečení čistoty a veřejného pořádku na území města Prostějova; 9/2023: Obecně závazná vyhláška statutárního města Prostějova o zabezpečení čistoty a veřejného pořádku na území města Prostějova</t>
  </si>
  <si>
    <t>1083019069</t>
  </si>
  <si>
    <t>7/2022</t>
  </si>
  <si>
    <t>kterou se reguluje používání zábavní pyrotechniky a lampionů štěstí</t>
  </si>
  <si>
    <t>veřejný pořádek - pyrotechnika</t>
  </si>
  <si>
    <t>zákon č. 128/2000 Sb., o obcích - § 10 písm. a) - pyrotechnika</t>
  </si>
  <si>
    <t>8/2019: Obecně závazná vyhláška č. 8/2019, kterou se reguluje používání zábavní pyrotechniky; 4/2020: Obecně závazná vyhláška č. 4/2020, kterou se mění Obecně závazná vyhláška č. 8/2019,  kterou se reguluje používání zábavní pyrotechniky</t>
  </si>
  <si>
    <t>1083019283</t>
  </si>
  <si>
    <t>6/2022</t>
  </si>
  <si>
    <t>o zákazu požívání alkoholických nápojů na veřejném prostranství</t>
  </si>
  <si>
    <t>10/2009: Obecně závazná vyhláška města č. 10/2009 o zákazu požívání alkoholických nápojů na veřejném prostranství; 2/2011: Obecně závazná vyhláška č. 2/2011, kterou se mění obecně závazná vyhláška města Prostějova č. 10/2009 o zákazu požívání alkoholických nápojů na veřejném prostranství; 4/2011: Obecně závazná vyhláška č. 4/2011, kterou se mění obecně závazná vyhláška města Prostějova č. 10/2009 o zákazu požívání alkoholických nápojů na veřejném prostranství ve znění obecně závazné vyhlášky č. 2/2011; 9/2013: Obecně závazná vyhláška č. 9/2013, kterou se mění obecně závazná vyhláška města Prostějova č. 10/2009 o zákazu požívání alkoholických nápojů na veřejném prostranství ve znění obecně závazné vyhlášky č. 2/2011 a obecně závazné vyhlášky č. 4/2011; 2/2015: Obecně závazná vyhláška č. 2/2015, kterou se mění obecně závazná vyhláška města Prostějova č. 10/2009 o zákazu požívání  alkoholických nápojů na veřejném prostranství ve znění obecně závazné vyhlášky č.  2/2011, obecně závazné vyhlášky č. 4/2011 a obecně závazné vyhlášky č. 9 /2013; 3/2015: Obecně závazná vyhláška č. 3/2015, kterou se mění obecně závazná vyhláška města Prostějova č. 10/2009 o zákazu požívání alkoholických nápojů na veřejném prostranství ve znění obecně závazné vyhlášky č. 2/2011, obecně závazné vyhlášky č. 4/2011, obecně závazné vyhlášky č. 9 /2013 a obecně závazné vyhlášky č. 2/2015; 4/2019: Obecně závazná vyhláška č. 4/2019, kterou se mění obecně závazná vyhláška města Prostějova č. 10/2009 o  zákazu požívání alkoholických nápojů na veřejném prostranství ve znění  obecně závazné vyhlášky č. 2/2011, obecně závazné vyhlášky č. 4/2011,  obecně závazné vyhlášky č. 9/2013, obecně závazné vyhlášky č. 2/2015 a  obecně závazné vyhlášky č. 3/2015</t>
  </si>
  <si>
    <t>2/2023: Obecně závazná vyhláška, kterou se mění Obecně závazná vyhláška č. 6/2022 o zákazu požívání alkoholických nápojů na veřejném prostranství; 2/2023: Obecně závazná vyhláška, kterou se mění Obecně závazná vyhláška č. 6/2022 o zákazu požívání alkoholických nápojů na veřejném prostranství; 4/2023: Obecně závazná vyhláška, kterou se mění Obecně závazná vyhláška č. 6/2022 o zákazu požívání alkoholických nápojů na veřejném prostranství, ve znění pozdějších změn; 4/2023: Obecně závazná vyhláška, kterou se mění Obecně závazná vyhláška č. 6/2022 o zákazu požívání alkoholických nápojů na veřejném prostranství, ve znění pozdějších změn; 7/2023: Obecně závazná vyhláška, kterou se mění Obecně závazná vyhláška č. 6/2022 o zákazu požívání alkoholických nápojů na veřejném prostranství, ve znění pozdějších změn; 7/2023: Obecně závazná vyhláška, kterou se mění Obecně závazná vyhláška č. 6/2022 o zákazu požívání alkoholických nápojů na veřejném prostranství, ve znění pozdějších změn; 10/2023: Obecně závazná vyhláška, kterou se mění Obecně závazná vyhláška č. 6/2022 o zákazu požívání alkoholických nápojů na veřejném prostranství, ve znění pozdějších změn; 10/2023: Obecně závazná vyhláška, kterou se mění Obecně závazná vyhláška č. 6/2022 o zákazu požívání alkoholických nápojů na veřejném prostranství, ve znění pozdějších změn; 1/2024: Obecně závazná vyhláška, kterou se mění Obecně závazná vyhláška č. 6/2022 o zákazu požívání alkoholických nápojů na veřejném prostranství, ve znění pozdějších změn; 5/2024: Obecně závazná vyhláška, kterou se mění Obecně závazná vyhláška č. 6/2022 o zákazu požívání alkoholických nápojů na veřejném prostranství, ve znění pozdějších změn; 5/2024: Obecně závazná vyhláška, kterou se mění Obecně závazná vyhláška č. 6/2022 o zákazu požívání alkoholických nápojů na veřejném prostranství, ve znění pozdějších změn; 2/2025: Obecně závazná vyhláška, kterou se mění Obecně závazná vyhláška  č. 6/2022 o zákazu požívání alkoholických nápojů na veřejném prostranství, ve znění pozdějších změn; 8/2025: Obecně závazná vyhláška, kterou se mění Obecně závazná vyhláška  č. 6/2022 o zákazu požívání alkoholických nápojů na veřejném prostranství, ve znění pozdějších změn; 8/2025: Obecně závazná vyhláška, kterou se mění Obecně závazná vyhláška  č. 6/2022 o zákazu požívání alkoholických nápojů na veřejném prostranství, ve znění pozdějších změn</t>
  </si>
  <si>
    <t>1083018727</t>
  </si>
  <si>
    <t>5/2022</t>
  </si>
  <si>
    <t>kterou se mění obecně závazná vyhláška statutárního města Prostějova č.8/2020 o nočním klidu, ve znění pozdějších změn</t>
  </si>
  <si>
    <t>2022-09-29</t>
  </si>
  <si>
    <t>1082732809</t>
  </si>
  <si>
    <t>4/2022</t>
  </si>
  <si>
    <t>Nařízení statutárního města Prostějova č. 4/2022, kterým se mění nařízení statutárního města Prostějova č. 10/2004 o placeném parkování na území města Prostějova, ve znění Nařízení města č. 1/2010 kterým se mění nařízení města Prostějova č. 10/2004 o placeném parkování na území města Prostějova</t>
  </si>
  <si>
    <t>2022-07-16</t>
  </si>
  <si>
    <t>1056843489</t>
  </si>
  <si>
    <t>2/2017</t>
  </si>
  <si>
    <t>Nařízení statutárního města Prostějova č. 2/2017,  o vyhlášení záměru zadat zpracování lesních  hospodářských osno</t>
  </si>
  <si>
    <t>2017-04-14</t>
  </si>
  <si>
    <t>Dle přechodného ustanovení</t>
  </si>
  <si>
    <t>lesní hospodářské osnovy</t>
  </si>
  <si>
    <t>zákon č. 289/1995 Sb., lesní zákon - § 25 odst. 2</t>
  </si>
  <si>
    <t>1034834327</t>
  </si>
  <si>
    <t>7/2009</t>
  </si>
  <si>
    <t>Obecně závazná vyhláška č. 7/2009 kterou se mění obecně závazná vyhláška č. 16/2004, ve znění vyhlášky č. 16/2006, kterou se stanoví spádové obvody základních škol v územním obvodu města Prostějova</t>
  </si>
  <si>
    <t>2009-11-24</t>
  </si>
  <si>
    <t>školské obvody - základní školy</t>
  </si>
  <si>
    <t>zákon č. 561/2004 Sb., školský zákon - § 178 odst. 2 písm. b)</t>
  </si>
  <si>
    <t>16/2004: Obecně závazná vyhláška č. 16/2004, kterou se stanoví spádové obvody základních škol v územním obvodu města Prostějova</t>
  </si>
  <si>
    <t>1034510748</t>
  </si>
  <si>
    <t>1/2010</t>
  </si>
  <si>
    <t>Nařízení města č. 1/2010, kterým se mění nařízení města Prostějova č. 10/2004 o placeném parkování na území města Prostějova</t>
  </si>
  <si>
    <t>2010-03-12</t>
  </si>
  <si>
    <t>1034511065</t>
  </si>
  <si>
    <t>16/2006</t>
  </si>
  <si>
    <t>Obecně závazná vyhláška č. 16/2006, kterou se mění obecně závazná vyhláška č. 16/2004, kterou se stanoví spádové obvody základních škol v územním obvodu města Prostějova</t>
  </si>
  <si>
    <t>2006-12-21</t>
  </si>
  <si>
    <t>1032510843</t>
  </si>
  <si>
    <t>10/2004</t>
  </si>
  <si>
    <t>Nařízení města č.10/2004 o placeném parkování na území města Prostějova</t>
  </si>
  <si>
    <t>2004-11-02</t>
  </si>
  <si>
    <t>1/2010: Nařízení města č. 1/2010, kterým se mění nařízení města Prostějova č. 10/2004 o placeném parkování na území města Prostějova; 4/2022: Nařízení statutárního města Prostějova č. 4/2022, kterým se mění nařízení statutárního města Prostějova č. 10/2004 o placeném parkování na území města Prostějova, ve znění Nařízení města č. 1/2010 kterým se mění nařízení města Prostějova č. 10/2004 o placeném parkování na území města Prostějova; 9/2024: Nařízení města, kterým se mění nařízení města Prostějova č. 10/2004 o placeném parkování na území města Prostějova, ve znění pozdějších změn; 11/2024: Nařízení města, kterým se mění nařízení města Prostějova č. 10/2004 o placeném parkování na území města Prostějova, ve znění pozdějších změn; 9/2025: Nařízení města, kterým se mění nařízení města Prostějova č. 10/2004 o placeném parkování na území města Prostějova, ve znění pozdějších změn; 5/2026: Nařízení města, kterým se mění nařízení města Prostějova č. 10/2004 o placeném parkování na území města Prostějova, ve znění pozdějších změn</t>
  </si>
  <si>
    <t>1032015181</t>
  </si>
  <si>
    <t>16/2004</t>
  </si>
  <si>
    <t>Obecně závazná vyhláška č. 16/2004, kterou se stanoví spádové obvody základních škol v územním obvodu města Prostějova</t>
  </si>
  <si>
    <t>2005-01-01</t>
  </si>
  <si>
    <t>16/2006: Obecně závazná vyhláška č. 16/2006, kterou se mění obecně závazná vyhláška č. 16/2004, kterou se stanoví spádové obvody základních škol v územním obvodu města Prostějova; 7/2009: Obecně závazná vyhláška č. 7/2009 kterou se mění obecně závazná vyhláška č. 16/2004, ve znění vyhlášky č. 16/2006, kterou se stanoví spádové obvody základních škol v územním obvodu města Prostějova</t>
  </si>
  <si>
    <t>1032015228</t>
  </si>
  <si>
    <t>1/2017</t>
  </si>
  <si>
    <t>OBECNĚ ZÁVAZNÁ VYHLÁŠKA č. 1/2017 o školských obvodech spádových mateřských škol, jejichž zřizovatelem je statutární město Prostějov</t>
  </si>
  <si>
    <t>2017-03-17</t>
  </si>
  <si>
    <t>školské obvody - mateřské školy</t>
  </si>
  <si>
    <t>zákon č. 561/2004 Sb., školský zákon - § 179 odst. 3 a § 178 odst. 2 písm. b)</t>
  </si>
  <si>
    <t>1026901553</t>
  </si>
  <si>
    <t>1/2014</t>
  </si>
  <si>
    <t>Obecně závazná vyhláška č. 1/2014, o vedení technické mapy obce</t>
  </si>
  <si>
    <t>2014-03-12</t>
  </si>
  <si>
    <t>technická mapa</t>
  </si>
  <si>
    <t xml:space="preserve">zákon č. 200/1994 Sb., o zeměměřictví a o změně a doplnění některých zákonů souvisejících s jeho zavedením - § 20 odst. 3 </t>
  </si>
  <si>
    <t>1026901610</t>
  </si>
  <si>
    <t>11/2012</t>
  </si>
  <si>
    <t>Obecně závazná vyhláška č. 11/2012, kterou se stanovují podmínky pro spalování suchých rostlinných materiálů</t>
  </si>
  <si>
    <t>2013-01-03</t>
  </si>
  <si>
    <t>ochrana ovzduší - spalování suchého rostlinného materiálu</t>
  </si>
  <si>
    <t xml:space="preserve">zákon č. 201/2012 Sb., o ochraně ovzduší - § 16 odst. 5 </t>
  </si>
  <si>
    <t xml:space="preserve">4/2025: Obecně závazná vyhláška, kterou se zrušuje obecně závazná vyhláška č. 11/2012, kterou se stanovují podmínky pro spalování suchých rostlinných materiálů ; 4/2025: Obecně závazná vyhláška, kterou se zrušuje obecně závazná vyhláška č. 11/2012, kterou se stanovují podmínky pro spalování suchých rostlinných materiálů </t>
  </si>
  <si>
    <t>1026901478</t>
  </si>
  <si>
    <t>10/2012</t>
  </si>
  <si>
    <t>Nařízení města č. 10/2012, kterým se mění a doplňuje nařízení města č. 7/2012, kterým se stanoví maximální cena za nucený odtah vozidel, za přiložení a odstranění technických prostředků k zabránění odjezdu vozidla</t>
  </si>
  <si>
    <t>2012-12-13</t>
  </si>
  <si>
    <t>1026901396</t>
  </si>
  <si>
    <t>5/2012</t>
  </si>
  <si>
    <t>Obecně závazná vyhláška č. 5/2012, o Městské policii Prostějov a jejím stejnokroji</t>
  </si>
  <si>
    <t>2012-05-12</t>
  </si>
  <si>
    <t>obecní policie</t>
  </si>
  <si>
    <t xml:space="preserve">zákon č. 553/1991 Sb., o obecní policii - § 1 odst. 1 </t>
  </si>
  <si>
    <t>1026901517</t>
  </si>
  <si>
    <t>6/2009</t>
  </si>
  <si>
    <t>Nařízení města č. 6/2009 o udržování schůdnosti místních komunikací a chodníků na území města Prostějova</t>
  </si>
  <si>
    <t>2009-11-01</t>
  </si>
  <si>
    <t>pozemní komunikace - odstranění závad ve schůdnosti</t>
  </si>
  <si>
    <t xml:space="preserve">zákon č. 13/1997 Sb., o pozemních komunikacích - § 27 odst. 7 </t>
  </si>
  <si>
    <t>1026901578</t>
  </si>
  <si>
    <t>3/2022</t>
  </si>
  <si>
    <t>2022-04-22</t>
  </si>
  <si>
    <t>6/2025: Požární řád statutárního města Prostějova</t>
  </si>
  <si>
    <t>1024315926</t>
  </si>
  <si>
    <t>2/2022</t>
  </si>
  <si>
    <t>Obecně závazná vyhláška statutárního města Prostějova č. 2/2022, kterou se mění obecně závazná vyhláška statutárního města Prostějova č. 8/2020 o nočním klidu, ve znění pozdějších změn</t>
  </si>
  <si>
    <t>2022-04-21</t>
  </si>
  <si>
    <t>zákon č. 251/2016 Sb., o některých přestupcích - § 5 odst. 6</t>
  </si>
  <si>
    <t>1023730298</t>
  </si>
  <si>
    <t>7/2012</t>
  </si>
  <si>
    <t>Nařízení města č. 7/2012, kterým se stanoví maximální cena za nucený odtah vozidel, za přiložení a odstranění technických prostředků k zabránění odjezdu vozidla</t>
  </si>
  <si>
    <t>2012-08-01</t>
  </si>
  <si>
    <t>10/2012: Nařízení města č. 10/2012, kterým se mění a doplňuje nařízení města č. 7/2012, kterým se stanoví maximální cena za nucený odtah vozidel, za přiložení a odstranění technických prostředků k zabránění odjezdu vozidla; 10/2012: Nařízení města č. 10/2012, kterým se mění a doplňuje nařízení města č. 7/2012, kterým se stanoví maximální cena za nucený odtah vozidel, za přiložení a odstranění technických prostředků k zabránění odjezdu vozidla; 4/2024: Nařízení statutárního města Prostějova č. 4/2024 , kterým se mění Nařízení statutárního města Prostějova č. 7/2012, kterým se stanoví maximální cena za nucený odtah vozidel, za přiložení a odstranění technických prostředků k zabránění odjezdu vozidla, ve znění pozdějších změn; 4/2024: Nařízení statutárního města Prostějova č. 4/2024 , kterým se mění Nařízení statutárního města Prostějova č. 7/2012, kterým se stanoví maximální cena za nucený odtah vozidel, za přiložení a odstranění technických prostředků k zabránění odjezdu vozidla, ve znění pozdějších změn</t>
  </si>
  <si>
    <t>1023261506</t>
  </si>
  <si>
    <t>4/2011</t>
  </si>
  <si>
    <t>Obecně závazná vyhláška č. 4/2011, kterou se mění obecně závazná vyhláška města Prostějova č. 10/2009 o zákazu požívání alkoholických nápojů na veřejném prostranství ve znění obecně závazné vyhlášky č. 2/2011</t>
  </si>
  <si>
    <t>2011-10-27</t>
  </si>
  <si>
    <t>10/2009: Obecně závazná vyhláška města č. 10/2009 o zákazu požívání alkoholických nápojů na veřejném prostranství</t>
  </si>
  <si>
    <t>1023058105</t>
  </si>
  <si>
    <t>9/2013</t>
  </si>
  <si>
    <t>Obecně závazná vyhláška č. 9/2013, kterou se mění obecně závazná vyhláška města Prostějova č. 10/2009 o zákazu požívání alkoholických nápojů na veřejném prostranství ve znění obecně závazné vyhlášky č. 2/2011 a obecně závazné vyhlášky č. 4/2011</t>
  </si>
  <si>
    <t>2013-11-28</t>
  </si>
  <si>
    <t>1023057883</t>
  </si>
  <si>
    <t>2/2015</t>
  </si>
  <si>
    <t>Obecně závazná vyhláška č. 2/2015, kterou se mění obecně závazná vyhláška města Prostějova č. 10/2009 o zákazu požívání  alkoholických nápojů na veřejném prostranství ve znění obecně závazné vyhlášky č.  2/2011, obecně závazné vyhlášky č. 4/2011 a obecně závazné vyhlášky č. 9 /2013</t>
  </si>
  <si>
    <t>2015-05-08</t>
  </si>
  <si>
    <t>1023058154</t>
  </si>
  <si>
    <t>3/2015</t>
  </si>
  <si>
    <t>Obecně závazná vyhláška č. 3/2015, kterou se mění obecně závazná vyhláška města Prostějova č. 10/2009 o zákazu požívání alkoholických nápojů na veřejném prostranství ve znění obecně závazné vyhlášky č. 2/2011, obecně závazné vyhlášky č. 4/2011, obecně závazné vyhlášky č. 9 /2013 a obecně závazné vyhlášky č. 2/2015</t>
  </si>
  <si>
    <t>2015-07-07</t>
  </si>
  <si>
    <t>1023057892</t>
  </si>
  <si>
    <t>4/2019</t>
  </si>
  <si>
    <t>Obecně závazná vyhláška č. 4/2019, kterou se mění obecně závazná vyhláška města Prostějova č. 10/2009 o  zákazu požívání alkoholických nápojů na veřejném prostranství ve znění  obecně závazné vyhlášky č. 2/2011, obecně závazné vyhlášky č. 4/2011,  obecně závazné vyhlášky č. 9/2013, obecně závazné vyhlášky č. 2/2015 a  obecně závazné vyhlášky č. 3/2015</t>
  </si>
  <si>
    <t>2019-06-01</t>
  </si>
  <si>
    <t>1023058163</t>
  </si>
  <si>
    <t>2/2011</t>
  </si>
  <si>
    <t>Obecně závazná vyhláška č. 2/2011, kterou se mění obecně závazná vyhláška města Prostějova č. 10/2009 o zákazu požívání alkoholických nápojů na veřejném prostranství</t>
  </si>
  <si>
    <t>2011-03-16</t>
  </si>
  <si>
    <t>1023057871</t>
  </si>
  <si>
    <t>10/2009</t>
  </si>
  <si>
    <t>Obecně závazná vyhláška města č. 10/2009 o zákazu požívání alkoholických nápojů na veřejném prostranství</t>
  </si>
  <si>
    <t>2009-12-09</t>
  </si>
  <si>
    <t>2/2011: Obecně závazná vyhláška č. 2/2011, kterou se mění obecně závazná vyhláška města Prostějova č. 10/2009 o zákazu požívání alkoholických nápojů na veřejném prostranství; 4/2011: Obecně závazná vyhláška č. 4/2011, kterou se mění obecně závazná vyhláška města Prostějova č. 10/2009 o zákazu požívání alkoholických nápojů na veřejném prostranství ve znění obecně závazné vyhlášky č. 2/2011; 9/2013: Obecně závazná vyhláška č. 9/2013, kterou se mění obecně závazná vyhláška města Prostějova č. 10/2009 o zákazu požívání alkoholických nápojů na veřejném prostranství ve znění obecně závazné vyhlášky č. 2/2011 a obecně závazné vyhlášky č. 4/2011; 2/2015: Obecně závazná vyhláška č. 2/2015, kterou se mění obecně závazná vyhláška města Prostějova č. 10/2009 o zákazu požívání  alkoholických nápojů na veřejném prostranství ve znění obecně závazné vyhlášky č.  2/2011, obecně závazné vyhlášky č. 4/2011 a obecně závazné vyhlášky č. 9 /2013; 3/2015: Obecně závazná vyhláška č. 3/2015, kterou se mění obecně závazná vyhláška města Prostějova č. 10/2009 o zákazu požívání alkoholických nápojů na veřejném prostranství ve znění obecně závazné vyhlášky č. 2/2011, obecně závazné vyhlášky č. 4/2011, obecně závazné vyhlášky č. 9 /2013 a obecně závazné vyhlášky č. 2/2015; 4/2019: Obecně závazná vyhláška č. 4/2019, kterou se mění obecně závazná vyhláška města Prostějova č. 10/2009 o  zákazu požívání alkoholických nápojů na veřejném prostranství ve znění  obecně závazné vyhlášky č. 2/2011, obecně závazné vyhlášky č. 4/2011,  obecně závazné vyhlášky č. 9/2013, obecně závazné vyhlášky č. 2/2015 a  obecně závazné vyhlášky č. 3/2015</t>
  </si>
  <si>
    <t>1022977870</t>
  </si>
  <si>
    <t>5/2019</t>
  </si>
  <si>
    <t>Obecně závazná vyhláška č. 5/2019, kterou se mění Obecně závazná vyhláška č. 8/2012,  kterou se stanoví pravidla pro pohyb psů na veřejném prostranství a vymezují prostory pro  volné pobíhání psů na území města Prostějova</t>
  </si>
  <si>
    <t>veřejný pořádek - jiné; pohyb psů</t>
  </si>
  <si>
    <t>zákon č. 128/2000 Sb., o obcích - § 10 písm. a) - jiné; zákon č. 246/1992 Sb., na ochranu zvířat proti týrání - § 24 odst. 2</t>
  </si>
  <si>
    <t>8/2012: Obecně závazná vyhláška č. 8/2012, kterou se stanoví pravidla pro pohyb psů na veřejném prostranství a vymezují prostory pro volné pobíhání psů na území města Prostějova</t>
  </si>
  <si>
    <t>1019903052</t>
  </si>
  <si>
    <t>5/2016</t>
  </si>
  <si>
    <t>Obecně závazná vyhláška č. 5/2016, kterou se mění Obecně závazná vyhláška č. 8/2012, kterou se stanoví pravidla pro pohyb psů na veřejném prostranství a vymezuji prostory pro volné pobíhání psů na území města Prostějova</t>
  </si>
  <si>
    <t>2016-12-01</t>
  </si>
  <si>
    <t>1017708456</t>
  </si>
  <si>
    <t>10/2017</t>
  </si>
  <si>
    <t>Obecně závazná vyhláška č. 10/2017, kterou se mění Obecně závazná vyhláška č. 8/2012, kterou se stanoví pravidla pro pohyb psů na veřejném prostranství a vymezují prostory pro volné pobíhání psů na území města Prostějova</t>
  </si>
  <si>
    <t>2017-12-15</t>
  </si>
  <si>
    <t>1017708516</t>
  </si>
  <si>
    <t>5/2021</t>
  </si>
  <si>
    <t>Nařízení statutárního města Prostějova č. 5 /2021, kterým se mění Nařízení statutárního města  Prostějova č. 2/2020, kterým se vydává TRŽNÍ ŘÁD, ve znění pozdějších změn</t>
  </si>
  <si>
    <t>2021-09-15</t>
  </si>
  <si>
    <t>1017186895</t>
  </si>
  <si>
    <t>4/2020</t>
  </si>
  <si>
    <t>Obecně závazná vyhláška č. 4/2020, kterou se mění Obecně závazná vyhláška č. 8/2019,  kterou se reguluje používání zábavní pyrotechniky</t>
  </si>
  <si>
    <t>2020-07-09</t>
  </si>
  <si>
    <t>8/2019: Obecně závazná vyhláška č. 8/2019, kterou se reguluje používání zábavní pyrotechniky</t>
  </si>
  <si>
    <t>7/2022: kterou se reguluje používání zábavní pyrotechniky a lampionů štěstí</t>
  </si>
  <si>
    <t>1017187480</t>
  </si>
  <si>
    <t>8/2012</t>
  </si>
  <si>
    <t>Obecně závazná vyhláška č. 8/2012, kterou se stanoví pravidla pro pohyb psů na veřejném prostranství a vymezují prostory pro volné pobíhání psů na území města Prostějova</t>
  </si>
  <si>
    <t>2012-10-11</t>
  </si>
  <si>
    <t>5/2016: Obecně závazná vyhláška č. 5/2016, kterou se mění Obecně závazná vyhláška č. 8/2012, kterou se stanoví pravidla pro pohyb psů na veřejném prostranství a vymezuji prostory pro volné pobíhání psů na území města Prostějova; 10/2017: Obecně závazná vyhláška č. 10/2017, kterou se mění Obecně závazná vyhláška č. 8/2012, kterou se stanoví pravidla pro pohyb psů na veřejném prostranství a vymezují prostory pro volné pobíhání psů na území města Prostějova; 5/2019: Obecně závazná vyhláška č. 5/2019, kterou se mění Obecně závazná vyhláška č. 8/2012,  kterou se stanoví pravidla pro pohyb psů na veřejném prostranství a vymezují prostory pro  volné pobíhání psů na území města Prostějova</t>
  </si>
  <si>
    <t>1017187382</t>
  </si>
  <si>
    <t>2/2021</t>
  </si>
  <si>
    <t>Obecně závazná vyhláška č. 2/2021, kterou se mění Obecně  závazná vyhláška č. 10/2020, o místním poplatku za užívání veřejného prostranství</t>
  </si>
  <si>
    <t>2021-07-01</t>
  </si>
  <si>
    <t>1015875718</t>
  </si>
  <si>
    <t>3/2021</t>
  </si>
  <si>
    <t>Obecně závazná vyhláška statutárního města Prostějova č. 3/2021, kterou se mění obecně závazná vyhláška statutárního města Prostějova č. 8/2020 o  nočním klidu, ve znění pozdějších změn</t>
  </si>
  <si>
    <t>1015875436</t>
  </si>
  <si>
    <t>4/2021</t>
  </si>
  <si>
    <t>Nařízení statutárního města Prostějova č. 4/2021,  kterým se mění Nařízení statutárního města Prostějova č. 2/2020, kterým se vydává TRŽNÍ ŘÁD,  ve znění Nařízení statutárního města Prostějova č. 5/2020</t>
  </si>
  <si>
    <t>2021-07-27</t>
  </si>
  <si>
    <t>1015875752</t>
  </si>
  <si>
    <t>8/2019</t>
  </si>
  <si>
    <t>Obecně závazná vyhláška č. 8/2019, kterou se reguluje používání zábavní pyrotechniky</t>
  </si>
  <si>
    <t>2019-12-20</t>
  </si>
  <si>
    <t>4/2020: Obecně závazná vyhláška č. 4/2020, kterou se mění Obecně závazná vyhláška č. 8/2019,  kterou se reguluje používání zábavní pyrotechniky</t>
  </si>
  <si>
    <t>1015875376</t>
  </si>
  <si>
    <t>10/2019</t>
  </si>
  <si>
    <t>Obecně závazná vyhláška č. 10/2019 o místním poplatku ze psů</t>
  </si>
  <si>
    <t>2020-01-01</t>
  </si>
  <si>
    <t>místní poplatek ze psů</t>
  </si>
  <si>
    <t>zákon č. 565/1990 Sb., o místních poplatcích - § 14 - ze psů</t>
  </si>
  <si>
    <t>1015875100</t>
  </si>
  <si>
    <t>11/2019</t>
  </si>
  <si>
    <t>Obecně závazná vyhláška č. 11/2019,  o evidenci označených psů a jejich chovatelů</t>
  </si>
  <si>
    <t>jiná</t>
  </si>
  <si>
    <t xml:space="preserve">ústavní zákon č. 1/1993 Sb., Ústava České republiky - čl. 104 odst. 3 </t>
  </si>
  <si>
    <t>1015875557</t>
  </si>
  <si>
    <t>7/2020</t>
  </si>
  <si>
    <t>Obecně závazná vyhláška č. 7/2020, kterou se mění Obecně závazná vyhláška č. 1/2020,  o regulaci hlučných činností</t>
  </si>
  <si>
    <t>2020-09-29</t>
  </si>
  <si>
    <t>1/2020: Obecně závazná vyhláška č. 1/2020,  o regulaci hlučných činností</t>
  </si>
  <si>
    <t>9/2022: o regulaci hlučných činností</t>
  </si>
  <si>
    <t>1015875476</t>
  </si>
  <si>
    <t>1/2021</t>
  </si>
  <si>
    <t>Obecně závazná vyhláška statutárního města Prostějova č. 1/2021, kterou se mění obecně závazná vyhláška statutárního města Prostějova č. 8/2020 o nočním  klidu</t>
  </si>
  <si>
    <t>2021-05-06</t>
  </si>
  <si>
    <t>1015875579</t>
  </si>
  <si>
    <t>5/2020</t>
  </si>
  <si>
    <t>Nařízení statutárního města Prostějova č. 5/2020, kterým se mění Nařízení statutárního města Prostějova č.  2/2020, kterým se vydává TRŽNÍ ŘÁD</t>
  </si>
  <si>
    <t>2020-09-11</t>
  </si>
  <si>
    <t>1015677619</t>
  </si>
  <si>
    <t>12/2019</t>
  </si>
  <si>
    <t>Obecně závazná vyhláška statutárního města Prostějova č. 12/2019, o regulaci provozování hazardních her</t>
  </si>
  <si>
    <t>2020-02-01</t>
  </si>
  <si>
    <t>hazardní hry</t>
  </si>
  <si>
    <t xml:space="preserve">zákon č. 186/2016 Sb., o hazardních hrách - § 12 </t>
  </si>
  <si>
    <t>1015677297</t>
  </si>
  <si>
    <t>2/2020</t>
  </si>
  <si>
    <t>Nařízení statutárního města Prostějova č. 2/2020, kterým se vydává TRŽNÍ ŘÁD</t>
  </si>
  <si>
    <t>2020-07-04</t>
  </si>
  <si>
    <t>5/2020: Nařízení statutárního města Prostějova č. 5/2020, kterým se mění Nařízení statutárního města Prostějova č.  2/2020, kterým se vydává TRŽNÍ ŘÁD; 4/2021: Nařízení statutárního města Prostějova č. 4/2021,  kterým se mění Nařízení statutárního města Prostějova č. 2/2020, kterým se vydává TRŽNÍ ŘÁD,  ve znění Nařízení statutárního města Prostějova č. 5/2020; 5/2021: Nařízení statutárního města Prostějova č. 5 /2021, kterým se mění Nařízení statutárního města  Prostějova č. 2/2020, kterým se vydává TRŽNÍ ŘÁD, ve znění pozdějších změn; 8/2023: Tržní řád; 3/2024: Tržní řád; 7/2025: Tržní řád</t>
  </si>
  <si>
    <t>1015600022</t>
  </si>
  <si>
    <t>6/2020</t>
  </si>
  <si>
    <t>Obecně závazná vyhláška č. 6/2020, o stanovení koeficientu pro výpočet daně z nemovitých věcí</t>
  </si>
  <si>
    <t>2021-01-01</t>
  </si>
  <si>
    <t>daň z nemovitých věcí - koeficient u pozemků; daň z nemovitých věcí - koeficient u staveb a jednotek</t>
  </si>
  <si>
    <t xml:space="preserve">zákon č. 338/1992 Sb., o dani z nemovitých věcí - § 6 odst. 4 písm. b); zákon č. 338/1992 Sb., o dani z nemovitých věcí - § 11 odst. 3 písm. a)  </t>
  </si>
  <si>
    <t>7/2024: Obecně závazná vyhláška, kterou se zrušuje obecně závazná vyhláška č. 6/2020, o stanovení koeficientu pro výpočet daně z nemovitých věcí ze dne 8. 9. 2020; 7/2024: Obecně závazná vyhláška, kterou se zrušuje obecně závazná vyhláška č. 6/2020, o stanovení koeficientu pro výpočet daně z nemovitých věcí ze dne 8. 9. 2020</t>
  </si>
  <si>
    <t>1015599649</t>
  </si>
  <si>
    <t>1/2020</t>
  </si>
  <si>
    <t>Obecně závazná vyhláška č. 1/2020,  o regulaci hlučných činností</t>
  </si>
  <si>
    <t>2020-05-21</t>
  </si>
  <si>
    <t>7/2020: Obecně závazná vyhláška č. 7/2020, kterou se mění Obecně závazná vyhláška č. 1/2020,  o regulaci hlučných činností</t>
  </si>
  <si>
    <t>1015599797</t>
  </si>
  <si>
    <t>8/2020</t>
  </si>
  <si>
    <t>Obecně závazná vyhláška statutárního města Prostějova č. 8/2020 o nočním klidu</t>
  </si>
  <si>
    <t>1/2021: Obecně závazná vyhláška statutárního města Prostějova č. 1/2021, kterou se mění obecně závazná vyhláška statutárního města Prostějova č. 8/2020 o nočním  klidu; 3/2021: Obecně závazná vyhláška statutárního města Prostějova č. 3/2021, kterou se mění obecně závazná vyhláška statutárního města Prostějova č. 8/2020 o  nočním klidu, ve znění pozdějších změn; 2/2022: Obecně závazná vyhláška statutárního města Prostějova č. 2/2022, kterou se mění obecně závazná vyhláška statutárního města Prostějova č. 8/2020 o nočním klidu, ve znění pozdějších změn; 2/2022: Obecně závazná vyhláška statutárního města Prostějova č. 2/2022, kterou se mění obecně závazná vyhláška statutárního města Prostějova č. 8/2020 o nočním klidu, ve znění pozdějších změn; 5/2022: kterou se mění obecně závazná vyhláška statutárního města Prostějova č.8/2020 o nočním klidu, ve znění pozdějších změn; 3/2023: Obecně závazná vyhláška statutárního města Prostějova, kterou se mění obecně závazná vyhláška statutárního města Prostějova č. 8/2020 o nočním klidu, ve znění pozdějších změn; 3/2023: Obecně závazná vyhláška statutárního města Prostějova, kterou se mění obecně závazná vyhláška statutárního města Prostějova č. 8/2020 o nočním klidu, ve znění pozdějších změn; 3/2023: Obecně závazná vyhláška statutárního města Prostějova, kterou se mění obecně závazná vyhláška statutárního města Prostějova č. 8/2020 o nočním klidu, ve znění pozdějších změn; 5/2023: Obecně závazná vyhláška statutárního města Prostějova, kterou se mění obecně závazná vyhláška statutárního města Prostějova č. 8/2020 o nočním klidu, ve znění pozdějších změn; 6/2023: Obecně závazná vyhláška statutárního města Prostějova, kterou se mění obecně závazná vyhláška statutárního města Prostějova č. 8/2020 o nočním klidu, ve znění pozdějších změn  ; 2/2024: Obecně závazná vyhláška statutárního města Prostějova, kterou se mění obecně závazná vyhláška statutárního města Prostějova č. 8/2020 o nočním klidu, ve znění pozdějších změn; 6/2024: Obecně závazná vyhláška statutárního města Prostějova, kterou se mění obecně závazná vyhláška statutárního města Prostějova č. 8/2020 o nočním klidu, ve znění pozdějších změn; 8/2024: Obecně závazná vyhláška statutárního města Prostějova, kterou se mění Obecně závazná vyhláška statutárního města Prostějova č. 8/2020 o nočním klidu, ve znění pozdějších změn; 1/2025: Obecně závazná vyhláška statutárního města Prostějova, kterou se mění Obecně závazná vyhláška statutárního města Prostějova č. 8_2020 o nočním klidu, ve znění pozdějších změn; 3/2025: Obecně závazná vyhláška statutárního města Prostějova, kterou se mění Obecně závazná vyhláška statutárního města Prostějova č. 8/2020 o nočním klidu, ve znění pozdějších změn; 5/2025: Obecně závazná vyhláška statutárního města Prostějova, kterou se mění Obecně závazná vyhláška statutárního města Prostějova č. 8/2020 o nočním klidu, ve znění pozdějších změn; 2/2026: Obecně závazná vyhláška statutárního města Prostějova, kterou se mění Obecně závazná vyhláška statutárního města Prostějova č. 8/2020 o nočním klidu, ve znění pozdějších změn; 4/2026: Obecně závazná vyhláška statutárního města Prostějova, kterou se mění Obecně závazná vyhláška statutárního města Prostějova č. 8/2020 o nočním klidu, ve znění pozdějších změn</t>
  </si>
  <si>
    <t>1015382498</t>
  </si>
  <si>
    <t>10/2020</t>
  </si>
  <si>
    <t>OBECNĚ ZÁVAZNÁ VYHLÁŠKA č. 10/2020, o místním poplatku za užívání veřejného prostranství</t>
  </si>
  <si>
    <t>2/2021: Obecně závazná vyhláška č. 2/2021, kterou se mění Obecně  závazná vyhláška č. 10/2020, o místním poplatku za užívání veřejného prostranství</t>
  </si>
  <si>
    <t>1/2023: Obecně závazná vyhláška statutárního města Prostějova o místním poplatku za užívání veřejného prostranství; 1/2023: Obecně závazná vyhláška statutárního města Prostějova o místním poplatku za užívání veřejného prostranství; 1/2023: Obecně závazná vyhláška statutárního města Prostějova o místním poplatku za užívání veřejného prostranství</t>
  </si>
  <si>
    <t>1015382583</t>
  </si>
  <si>
    <t>6/2021</t>
  </si>
  <si>
    <t>Obecně závazná vyhláška č. 6/2021 o místním poplatku za obecní systém odpadového hospodářství</t>
  </si>
  <si>
    <t>2022-01-01</t>
  </si>
  <si>
    <t>10/2022: Obecně závazná vyhláška statutárního města Prostějova, kterou se mění Obecně závazná vyhláška č. 6/2021, o místním poplatku za obecní systém odpadového hospodářství</t>
  </si>
  <si>
    <t>1015381421</t>
  </si>
  <si>
    <t>7/2021</t>
  </si>
  <si>
    <t>Obecně závazná vyhláška Statutárního města Prostějova č. 7/2021o stanovení obecního systému odpadového hospodářství</t>
  </si>
  <si>
    <t>2021-12-15</t>
  </si>
  <si>
    <t>systém odpadového hospodářství</t>
  </si>
  <si>
    <t>zákon č. 541/2020 Sb., o odpadech - § 59 odst. 4</t>
  </si>
  <si>
    <t>1015139834</t>
  </si>
  <si>
    <t>1/2022</t>
  </si>
  <si>
    <t xml:space="preserve"> kterým se mění Nařízení statutárního města  Prostějova č. 2/2020, kterým se vydává TRŽNÍ ŘÁD, ve znění Nařízení statutárního města Prostějova  č. 5/2020, Nařízení statutárního města Prostějova č. 4/2021 a Nařízení statutárního města Prostějova č.  5/2021</t>
  </si>
  <si>
    <t>2022-03-30</t>
  </si>
  <si>
    <t>1014536291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</si>
</sst>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8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10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46210.35562795505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HYPERLINK("https://sbirkapp.gov.cz/detail/SPPXI35L45ND5FF2", "https://sbirkapp.gov.cz/detail/SPPXI35L45ND5FF2")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46188</v>
      </c>
      <c r="I3" s="1">
        <v>46190.68894633941</v>
      </c>
      <c r="J3" t="s">
        <v>39</v>
      </c>
      <c r="K3" t="s">
        <v>31</v>
      </c>
      <c r="M3" t="s">
        <v>40</v>
      </c>
      <c r="N3" t="s">
        <v>41</v>
      </c>
      <c r="O3" t="s">
        <v>42</v>
      </c>
      <c r="S3" t="b">
        <v>1</v>
      </c>
      <c r="U3" s="2">
        <f>HYPERLINK("https://sbirkapp.gov.cz/detail/SPPYLRGUEP5JJKZK", "https://sbirkapp.gov.cz/detail/SPPYLRGUEP5JJKZK")</f>
        <v>0</v>
      </c>
      <c r="V3" t="s">
        <v>43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44</v>
      </c>
      <c r="F4" t="s">
        <v>37</v>
      </c>
      <c r="G4" t="s">
        <v>45</v>
      </c>
      <c r="H4" s="1">
        <v>46125</v>
      </c>
      <c r="I4" s="1">
        <v>46132.43814631403</v>
      </c>
      <c r="J4" t="s">
        <v>46</v>
      </c>
      <c r="K4" t="s">
        <v>31</v>
      </c>
      <c r="M4" t="s">
        <v>47</v>
      </c>
      <c r="N4" t="s">
        <v>48</v>
      </c>
      <c r="P4" t="s">
        <v>49</v>
      </c>
      <c r="S4" t="b">
        <v>1</v>
      </c>
      <c r="U4" s="2">
        <f>HYPERLINK("https://sbirkapp.gov.cz/detail/SPPWORLXVCACC7PW", "https://sbirkapp.gov.cz/detail/SPPWORLXVCACC7PW")</f>
        <v>0</v>
      </c>
      <c r="V4" t="s">
        <v>50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51</v>
      </c>
      <c r="F5" t="s">
        <v>37</v>
      </c>
      <c r="G5" t="s">
        <v>38</v>
      </c>
      <c r="H5" s="1">
        <v>46125</v>
      </c>
      <c r="I5" s="1">
        <v>46132.35535473818</v>
      </c>
      <c r="J5" t="s">
        <v>52</v>
      </c>
      <c r="K5" t="s">
        <v>31</v>
      </c>
      <c r="M5" t="s">
        <v>40</v>
      </c>
      <c r="N5" t="s">
        <v>41</v>
      </c>
      <c r="O5" t="s">
        <v>42</v>
      </c>
      <c r="S5" t="b">
        <v>1</v>
      </c>
      <c r="U5" s="2">
        <f>HYPERLINK("https://sbirkapp.gov.cz/detail/SPPLQ24OIEXG5G4G", "https://sbirkapp.gov.cz/detail/SPPLQ24OIEXG5G4G")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37</v>
      </c>
      <c r="G6" t="s">
        <v>55</v>
      </c>
      <c r="H6" s="1">
        <v>46125</v>
      </c>
      <c r="I6" s="1">
        <v>46132.35481117594</v>
      </c>
      <c r="J6" t="s">
        <v>52</v>
      </c>
      <c r="K6" t="s">
        <v>31</v>
      </c>
      <c r="M6" t="s">
        <v>56</v>
      </c>
      <c r="N6" t="s">
        <v>57</v>
      </c>
      <c r="P6" t="s">
        <v>58</v>
      </c>
      <c r="S6" t="b">
        <v>1</v>
      </c>
      <c r="U6" s="2">
        <f>HYPERLINK("https://sbirkapp.gov.cz/detail/SPPCW4HU5FX4ML76", "https://sbirkapp.gov.cz/detail/SPPCW4HU5FX4ML76")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37</v>
      </c>
      <c r="G7" t="s">
        <v>61</v>
      </c>
      <c r="H7" s="1">
        <v>45992</v>
      </c>
      <c r="I7" s="1">
        <v>45999.4411884771</v>
      </c>
      <c r="J7" t="s">
        <v>62</v>
      </c>
      <c r="K7" t="s">
        <v>31</v>
      </c>
      <c r="M7" t="s">
        <v>63</v>
      </c>
      <c r="N7" t="s">
        <v>64</v>
      </c>
      <c r="P7" t="s">
        <v>65</v>
      </c>
      <c r="S7" t="b">
        <v>1</v>
      </c>
      <c r="U7" s="2">
        <f>HYPERLINK("https://sbirkapp.gov.cz/detail/SPPQCGPBTNVN3G6S", "https://sbirkapp.gov.cz/detail/SPPQCGPBTNVN3G6S")</f>
        <v>0</v>
      </c>
      <c r="V7" t="s">
        <v>66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37</v>
      </c>
      <c r="G8" t="s">
        <v>68</v>
      </c>
      <c r="H8" s="1">
        <v>45992</v>
      </c>
      <c r="I8" s="1">
        <v>45999.44115448373</v>
      </c>
      <c r="J8" t="s">
        <v>62</v>
      </c>
      <c r="K8" t="s">
        <v>31</v>
      </c>
      <c r="M8" t="s">
        <v>69</v>
      </c>
      <c r="N8" t="s">
        <v>70</v>
      </c>
      <c r="S8" t="b">
        <v>1</v>
      </c>
      <c r="U8" s="2">
        <f>HYPERLINK("https://sbirkapp.gov.cz/detail/SPPPSXDDKZEHCICQ", "https://sbirkapp.gov.cz/detail/SPPPSXDDKZEHCICQ")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29</v>
      </c>
      <c r="H9" s="1">
        <v>45915</v>
      </c>
      <c r="I9" s="1">
        <v>45918.64928981099</v>
      </c>
      <c r="J9" t="s">
        <v>73</v>
      </c>
      <c r="K9" t="s">
        <v>31</v>
      </c>
      <c r="M9" t="s">
        <v>32</v>
      </c>
      <c r="N9" t="s">
        <v>33</v>
      </c>
      <c r="O9" t="s">
        <v>34</v>
      </c>
      <c r="S9" t="b">
        <v>1</v>
      </c>
      <c r="U9" s="2">
        <f>HYPERLINK("https://sbirkapp.gov.cz/detail/SPPAB3OQ5H7EKHXK", "https://sbirkapp.gov.cz/detail/SPPAB3OQ5H7EKHXK")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37</v>
      </c>
      <c r="G10" t="s">
        <v>76</v>
      </c>
      <c r="H10" s="1">
        <v>45908</v>
      </c>
      <c r="I10" s="1">
        <v>45918.64927790841</v>
      </c>
      <c r="J10" t="s">
        <v>73</v>
      </c>
      <c r="K10" t="s">
        <v>31</v>
      </c>
      <c r="M10" t="s">
        <v>77</v>
      </c>
      <c r="N10" t="s">
        <v>78</v>
      </c>
      <c r="O10" t="s">
        <v>79</v>
      </c>
      <c r="R10" t="s">
        <v>80</v>
      </c>
      <c r="S10" t="b">
        <v>0</v>
      </c>
      <c r="T10" s="1">
        <v>46147</v>
      </c>
      <c r="U10" s="2">
        <f>HYPERLINK("https://sbirkapp.gov.cz/detail/SPPEO6PH3VPGSYAO", "https://sbirkapp.gov.cz/detail/SPPEO6PH3VPGSYAO")</f>
        <v>0</v>
      </c>
      <c r="V10" t="s">
        <v>81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82</v>
      </c>
      <c r="F11" t="s">
        <v>28</v>
      </c>
      <c r="G11" t="s">
        <v>83</v>
      </c>
      <c r="H11" s="1">
        <v>45824</v>
      </c>
      <c r="I11" s="1">
        <v>45827.6562041653</v>
      </c>
      <c r="J11" t="s">
        <v>84</v>
      </c>
      <c r="K11" t="s">
        <v>31</v>
      </c>
      <c r="M11" t="s">
        <v>85</v>
      </c>
      <c r="N11" t="s">
        <v>86</v>
      </c>
      <c r="O11" t="s">
        <v>87</v>
      </c>
      <c r="S11" t="b">
        <v>1</v>
      </c>
      <c r="U11" s="2">
        <f>HYPERLINK("https://sbirkapp.gov.cz/detail/SPP4ERQTPZMF34XW", "https://sbirkapp.gov.cz/detail/SPP4ERQTPZMF34XW")</f>
        <v>0</v>
      </c>
      <c r="V11" t="s">
        <v>88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37</v>
      </c>
      <c r="G12" t="s">
        <v>90</v>
      </c>
      <c r="H12" s="1">
        <v>45824</v>
      </c>
      <c r="I12" s="1">
        <v>45826.36269147484</v>
      </c>
      <c r="J12" t="s">
        <v>91</v>
      </c>
      <c r="K12" t="s">
        <v>31</v>
      </c>
      <c r="M12" t="s">
        <v>92</v>
      </c>
      <c r="N12" t="s">
        <v>93</v>
      </c>
      <c r="P12" t="s">
        <v>94</v>
      </c>
      <c r="S12" t="b">
        <v>1</v>
      </c>
      <c r="U12" s="2">
        <f>HYPERLINK("https://sbirkapp.gov.cz/detail/SPPWFLOLTLZTF7CS", "https://sbirkapp.gov.cz/detail/SPPWFLOLTLZTF7CS")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37</v>
      </c>
      <c r="G13" t="s">
        <v>38</v>
      </c>
      <c r="H13" s="1">
        <v>45824</v>
      </c>
      <c r="I13" s="1">
        <v>45826.36255607884</v>
      </c>
      <c r="J13" t="s">
        <v>91</v>
      </c>
      <c r="K13" t="s">
        <v>31</v>
      </c>
      <c r="M13" t="s">
        <v>40</v>
      </c>
      <c r="N13" t="s">
        <v>41</v>
      </c>
      <c r="O13" t="s">
        <v>42</v>
      </c>
      <c r="S13" t="b">
        <v>1</v>
      </c>
      <c r="U13" s="2">
        <f>HYPERLINK("https://sbirkapp.gov.cz/detail/SPP2E6PTDIYWAWF4", "https://sbirkapp.gov.cz/detail/SPP2E6PTDIYWAWF4")</f>
        <v>0</v>
      </c>
      <c r="V13" t="s">
        <v>97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98</v>
      </c>
      <c r="F14" t="s">
        <v>37</v>
      </c>
      <c r="G14" t="s">
        <v>99</v>
      </c>
      <c r="H14" s="1">
        <v>45761</v>
      </c>
      <c r="I14" s="1">
        <v>45763.45500102941</v>
      </c>
      <c r="J14" t="s">
        <v>100</v>
      </c>
      <c r="K14" t="s">
        <v>31</v>
      </c>
      <c r="M14" t="s">
        <v>101</v>
      </c>
      <c r="N14" t="s">
        <v>102</v>
      </c>
      <c r="P14" t="s">
        <v>103</v>
      </c>
      <c r="S14" t="b">
        <v>1</v>
      </c>
      <c r="U14" s="2">
        <f>HYPERLINK("https://sbirkapp.gov.cz/detail/SPPVBTZMXJQIHVKI", "https://sbirkapp.gov.cz/detail/SPPVBTZMXJQIHVKI")</f>
        <v>0</v>
      </c>
      <c r="V14" t="s">
        <v>104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37</v>
      </c>
      <c r="G15" t="s">
        <v>38</v>
      </c>
      <c r="H15" s="1">
        <v>45761</v>
      </c>
      <c r="I15" s="1">
        <v>45763.45499093606</v>
      </c>
      <c r="J15" t="s">
        <v>100</v>
      </c>
      <c r="K15" t="s">
        <v>31</v>
      </c>
      <c r="M15" t="s">
        <v>40</v>
      </c>
      <c r="N15" t="s">
        <v>41</v>
      </c>
      <c r="O15" t="s">
        <v>42</v>
      </c>
      <c r="S15" t="b">
        <v>1</v>
      </c>
      <c r="U15" s="2">
        <f>HYPERLINK("https://sbirkapp.gov.cz/detail/SPP3DHHPRSFEW3Y4", "https://sbirkapp.gov.cz/detail/SPP3DHHPRSFEW3Y4")</f>
        <v>0</v>
      </c>
      <c r="V15" t="s">
        <v>106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107</v>
      </c>
      <c r="F16" t="s">
        <v>37</v>
      </c>
      <c r="G16" t="s">
        <v>76</v>
      </c>
      <c r="H16" s="1">
        <v>45761</v>
      </c>
      <c r="I16" s="1">
        <v>45763.45498128844</v>
      </c>
      <c r="J16" t="s">
        <v>100</v>
      </c>
      <c r="K16" t="s">
        <v>31</v>
      </c>
      <c r="M16" t="s">
        <v>108</v>
      </c>
      <c r="N16" t="s">
        <v>109</v>
      </c>
      <c r="O16" t="s">
        <v>79</v>
      </c>
      <c r="R16" t="s">
        <v>80</v>
      </c>
      <c r="S16" t="b">
        <v>0</v>
      </c>
      <c r="T16" s="1">
        <v>46147</v>
      </c>
      <c r="U16" s="2">
        <f>HYPERLINK("https://sbirkapp.gov.cz/detail/SPPREZ3UATFXFD26", "https://sbirkapp.gov.cz/detail/SPPREZ3UATFXFD26")</f>
        <v>0</v>
      </c>
      <c r="V16" t="s">
        <v>110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111</v>
      </c>
      <c r="F17" t="s">
        <v>37</v>
      </c>
      <c r="G17" t="s">
        <v>112</v>
      </c>
      <c r="H17" s="1">
        <v>45705</v>
      </c>
      <c r="I17" s="1">
        <v>45707.68930435996</v>
      </c>
      <c r="J17" t="s">
        <v>113</v>
      </c>
      <c r="K17" t="s">
        <v>31</v>
      </c>
      <c r="M17" t="s">
        <v>40</v>
      </c>
      <c r="N17" t="s">
        <v>41</v>
      </c>
      <c r="O17" t="s">
        <v>42</v>
      </c>
      <c r="S17" t="b">
        <v>1</v>
      </c>
      <c r="U17" s="2">
        <f>HYPERLINK("https://sbirkapp.gov.cz/detail/SPPWR2NTCUAFHRVS", "https://sbirkapp.gov.cz/detail/SPPWR2NTCUAFHRVS")</f>
        <v>0</v>
      </c>
      <c r="V17" t="s">
        <v>114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115</v>
      </c>
      <c r="F18" t="s">
        <v>28</v>
      </c>
      <c r="G18" t="s">
        <v>29</v>
      </c>
      <c r="H18" s="1">
        <v>45635</v>
      </c>
      <c r="I18" s="1">
        <v>45636.66035621248</v>
      </c>
      <c r="J18" t="s">
        <v>116</v>
      </c>
      <c r="K18" t="s">
        <v>31</v>
      </c>
      <c r="M18" t="s">
        <v>32</v>
      </c>
      <c r="N18" t="s">
        <v>33</v>
      </c>
      <c r="O18" t="s">
        <v>34</v>
      </c>
      <c r="S18" t="b">
        <v>1</v>
      </c>
      <c r="U18" s="2">
        <f>HYPERLINK("https://sbirkapp.gov.cz/detail/SPP64X2GPBLIAZGO", "https://sbirkapp.gov.cz/detail/SPP64X2GPBLIAZGO")</f>
        <v>0</v>
      </c>
      <c r="V18" t="s">
        <v>117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118</v>
      </c>
      <c r="F19" t="s">
        <v>37</v>
      </c>
      <c r="G19" t="s">
        <v>119</v>
      </c>
      <c r="H19" s="1">
        <v>45629</v>
      </c>
      <c r="I19" s="1">
        <v>45631.51059779598</v>
      </c>
      <c r="J19" t="s">
        <v>120</v>
      </c>
      <c r="K19" t="s">
        <v>31</v>
      </c>
      <c r="M19" t="s">
        <v>121</v>
      </c>
      <c r="N19" t="s">
        <v>122</v>
      </c>
      <c r="P19" t="s">
        <v>123</v>
      </c>
      <c r="S19" t="b">
        <v>1</v>
      </c>
      <c r="U19" s="2">
        <f>HYPERLINK("https://sbirkapp.gov.cz/detail/SPPIZPVIBQCYIIG2", "https://sbirkapp.gov.cz/detail/SPPIZPVIBQCYIIG2")</f>
        <v>0</v>
      </c>
      <c r="V19" t="s">
        <v>124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125</v>
      </c>
      <c r="F20" t="s">
        <v>28</v>
      </c>
      <c r="G20" t="s">
        <v>29</v>
      </c>
      <c r="H20" s="1">
        <v>45559</v>
      </c>
      <c r="I20" s="1">
        <v>45562.44012301292</v>
      </c>
      <c r="J20" t="s">
        <v>126</v>
      </c>
      <c r="K20" t="s">
        <v>31</v>
      </c>
      <c r="M20" t="s">
        <v>32</v>
      </c>
      <c r="N20" t="s">
        <v>33</v>
      </c>
      <c r="O20" t="s">
        <v>34</v>
      </c>
      <c r="S20" t="b">
        <v>1</v>
      </c>
      <c r="U20" s="2">
        <f>HYPERLINK("https://sbirkapp.gov.cz/detail/SPP4NFT2YCKDBEYI", "https://sbirkapp.gov.cz/detail/SPP4NFT2YCKDBEYI")</f>
        <v>0</v>
      </c>
      <c r="V20" t="s">
        <v>127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128</v>
      </c>
      <c r="F21" t="s">
        <v>37</v>
      </c>
      <c r="G21" t="s">
        <v>38</v>
      </c>
      <c r="H21" s="1">
        <v>45545</v>
      </c>
      <c r="I21" s="1">
        <v>45551.44077517054</v>
      </c>
      <c r="J21" t="s">
        <v>129</v>
      </c>
      <c r="K21" t="s">
        <v>31</v>
      </c>
      <c r="M21" t="s">
        <v>40</v>
      </c>
      <c r="N21" t="s">
        <v>41</v>
      </c>
      <c r="O21" t="s">
        <v>42</v>
      </c>
      <c r="S21" t="b">
        <v>1</v>
      </c>
      <c r="U21" s="2">
        <f>HYPERLINK("https://sbirkapp.gov.cz/detail/SPPURDWG6KOH7QL6", "https://sbirkapp.gov.cz/detail/SPPURDWG6KOH7QL6")</f>
        <v>0</v>
      </c>
      <c r="V21" t="s">
        <v>130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131</v>
      </c>
      <c r="F22" t="s">
        <v>37</v>
      </c>
      <c r="G22" t="s">
        <v>132</v>
      </c>
      <c r="H22" s="1">
        <v>45468</v>
      </c>
      <c r="I22" s="1">
        <v>45482.43867624802</v>
      </c>
      <c r="J22" t="s">
        <v>120</v>
      </c>
      <c r="K22" t="s">
        <v>31</v>
      </c>
      <c r="M22" t="s">
        <v>101</v>
      </c>
      <c r="N22" t="s">
        <v>102</v>
      </c>
      <c r="P22" t="s">
        <v>133</v>
      </c>
      <c r="S22" t="b">
        <v>1</v>
      </c>
      <c r="U22" s="2">
        <f>HYPERLINK("https://sbirkapp.gov.cz/detail/SPPKOUKAZRUCJBZ6", "https://sbirkapp.gov.cz/detail/SPPKOUKAZRUCJBZ6")</f>
        <v>0</v>
      </c>
      <c r="V22" t="s">
        <v>134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135</v>
      </c>
      <c r="F23" t="s">
        <v>37</v>
      </c>
      <c r="G23" t="s">
        <v>136</v>
      </c>
      <c r="H23" s="1">
        <v>45468</v>
      </c>
      <c r="I23" s="1">
        <v>45469.54713107886</v>
      </c>
      <c r="J23" t="s">
        <v>137</v>
      </c>
      <c r="K23" t="s">
        <v>31</v>
      </c>
      <c r="M23" t="s">
        <v>40</v>
      </c>
      <c r="N23" t="s">
        <v>41</v>
      </c>
      <c r="O23" t="s">
        <v>42</v>
      </c>
      <c r="S23" t="b">
        <v>1</v>
      </c>
      <c r="U23" s="2">
        <f>HYPERLINK("https://sbirkapp.gov.cz/detail/SPPKYFWJ7LKXQGU6", "https://sbirkapp.gov.cz/detail/SPPKYFWJ7LKXQGU6")</f>
        <v>0</v>
      </c>
      <c r="V23" t="s">
        <v>138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139</v>
      </c>
      <c r="F24" t="s">
        <v>37</v>
      </c>
      <c r="G24" t="s">
        <v>140</v>
      </c>
      <c r="H24" s="1">
        <v>45468</v>
      </c>
      <c r="I24" s="1">
        <v>45469.54710854288</v>
      </c>
      <c r="J24" t="s">
        <v>137</v>
      </c>
      <c r="K24" t="s">
        <v>31</v>
      </c>
      <c r="M24" t="s">
        <v>77</v>
      </c>
      <c r="N24" t="s">
        <v>78</v>
      </c>
      <c r="O24" t="s">
        <v>79</v>
      </c>
      <c r="R24" t="s">
        <v>80</v>
      </c>
      <c r="S24" t="b">
        <v>0</v>
      </c>
      <c r="T24" s="1">
        <v>46147</v>
      </c>
      <c r="U24" s="2">
        <f>HYPERLINK("https://sbirkapp.gov.cz/detail/SPPIHTHB7S5YDNUO", "https://sbirkapp.gov.cz/detail/SPPIHTHB7S5YDNUO")</f>
        <v>0</v>
      </c>
      <c r="V24" t="s">
        <v>141</v>
      </c>
      <c r="W24">
        <v>2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142</v>
      </c>
      <c r="F25" t="s">
        <v>28</v>
      </c>
      <c r="G25" t="s">
        <v>143</v>
      </c>
      <c r="H25" s="1">
        <v>45468</v>
      </c>
      <c r="I25" s="1">
        <v>45469.51938979504</v>
      </c>
      <c r="J25" t="s">
        <v>144</v>
      </c>
      <c r="K25" t="s">
        <v>31</v>
      </c>
      <c r="M25" t="s">
        <v>145</v>
      </c>
      <c r="N25" t="s">
        <v>146</v>
      </c>
      <c r="O25" t="s">
        <v>147</v>
      </c>
      <c r="S25" t="s">
        <v>148</v>
      </c>
      <c r="T25" t="s">
        <v>149</v>
      </c>
      <c r="U25" s="2">
        <f>HYPERLINK("https://sbirkapp.gov.cz/detail/SPP2AQCB3FNYLSL4", "https://sbirkapp.gov.cz/detail/SPP2AQCB3FNYLSL4")</f>
        <v>0</v>
      </c>
      <c r="V25" t="s">
        <v>150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151</v>
      </c>
      <c r="F26" t="s">
        <v>28</v>
      </c>
      <c r="G26" t="s">
        <v>83</v>
      </c>
      <c r="H26" s="1">
        <v>45433</v>
      </c>
      <c r="I26" s="1">
        <v>45440.6515181154</v>
      </c>
      <c r="J26" t="s">
        <v>152</v>
      </c>
      <c r="K26" t="s">
        <v>31</v>
      </c>
      <c r="M26" t="s">
        <v>85</v>
      </c>
      <c r="N26" t="s">
        <v>86</v>
      </c>
      <c r="O26" t="s">
        <v>87</v>
      </c>
      <c r="S26" t="b">
        <v>1</v>
      </c>
      <c r="U26" s="2">
        <f>HYPERLINK("https://sbirkapp.gov.cz/detail/SPPD4CXSQOSQZSM4", "https://sbirkapp.gov.cz/detail/SPPD4CXSQOSQZSM4")</f>
        <v>0</v>
      </c>
      <c r="V26" t="s">
        <v>153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154</v>
      </c>
      <c r="F27" t="s">
        <v>37</v>
      </c>
      <c r="G27" t="s">
        <v>136</v>
      </c>
      <c r="H27" s="1">
        <v>45405</v>
      </c>
      <c r="I27" s="1">
        <v>45414.60239697814</v>
      </c>
      <c r="J27" t="s">
        <v>155</v>
      </c>
      <c r="K27" t="s">
        <v>31</v>
      </c>
      <c r="M27" t="s">
        <v>40</v>
      </c>
      <c r="N27" t="s">
        <v>41</v>
      </c>
      <c r="O27" t="s">
        <v>42</v>
      </c>
      <c r="S27" t="b">
        <v>1</v>
      </c>
      <c r="U27" s="2">
        <f>HYPERLINK("https://sbirkapp.gov.cz/detail/SPPMEQVC5KFERMIY", "https://sbirkapp.gov.cz/detail/SPPMEQVC5KFERMIY")</f>
        <v>0</v>
      </c>
      <c r="V27" t="s">
        <v>156</v>
      </c>
      <c r="W27">
        <v>1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157</v>
      </c>
      <c r="F28" t="s">
        <v>37</v>
      </c>
      <c r="G28" t="s">
        <v>140</v>
      </c>
      <c r="H28" s="1">
        <v>45349</v>
      </c>
      <c r="I28" s="1">
        <v>45351.64993445209</v>
      </c>
      <c r="J28" t="s">
        <v>158</v>
      </c>
      <c r="K28" t="s">
        <v>31</v>
      </c>
      <c r="M28" t="s">
        <v>159</v>
      </c>
      <c r="N28" t="s">
        <v>160</v>
      </c>
      <c r="O28" t="s">
        <v>79</v>
      </c>
      <c r="R28" t="s">
        <v>80</v>
      </c>
      <c r="S28" t="b">
        <v>0</v>
      </c>
      <c r="T28" s="1">
        <v>46147</v>
      </c>
      <c r="U28" s="2">
        <f>HYPERLINK("https://sbirkapp.gov.cz/detail/SPPHZS6L2QINY6LG", "https://sbirkapp.gov.cz/detail/SPPHZS6L2QINY6LG")</f>
        <v>0</v>
      </c>
      <c r="V28" t="s">
        <v>161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162</v>
      </c>
      <c r="F29" t="s">
        <v>37</v>
      </c>
      <c r="G29" t="s">
        <v>163</v>
      </c>
      <c r="H29" s="1">
        <v>45251</v>
      </c>
      <c r="I29" s="1">
        <v>45257.68915598219</v>
      </c>
      <c r="J29" t="s">
        <v>164</v>
      </c>
      <c r="K29" t="s">
        <v>31</v>
      </c>
      <c r="M29" t="s">
        <v>121</v>
      </c>
      <c r="N29" t="s">
        <v>122</v>
      </c>
      <c r="P29" t="s">
        <v>165</v>
      </c>
      <c r="R29" t="s">
        <v>166</v>
      </c>
      <c r="S29" t="b">
        <v>0</v>
      </c>
      <c r="T29" s="1">
        <v>45658</v>
      </c>
      <c r="U29" s="2">
        <f>HYPERLINK("https://sbirkapp.gov.cz/detail/SPPTP4IRA6U7557E", "https://sbirkapp.gov.cz/detail/SPPTP4IRA6U7557E")</f>
        <v>0</v>
      </c>
      <c r="V29" t="s">
        <v>167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168</v>
      </c>
      <c r="F30" t="s">
        <v>37</v>
      </c>
      <c r="G30" t="s">
        <v>140</v>
      </c>
      <c r="H30" s="1">
        <v>45251</v>
      </c>
      <c r="I30" s="1">
        <v>45253.47533260646</v>
      </c>
      <c r="J30" t="s">
        <v>169</v>
      </c>
      <c r="K30" t="s">
        <v>31</v>
      </c>
      <c r="M30" t="s">
        <v>159</v>
      </c>
      <c r="N30" t="s">
        <v>160</v>
      </c>
      <c r="O30" t="s">
        <v>79</v>
      </c>
      <c r="R30" t="s">
        <v>80</v>
      </c>
      <c r="S30" t="b">
        <v>0</v>
      </c>
      <c r="T30" s="1">
        <v>46147</v>
      </c>
      <c r="U30" s="2">
        <f>HYPERLINK("https://sbirkapp.gov.cz/detail/SPPAPXK4L4MCCJNC", "https://sbirkapp.gov.cz/detail/SPPAPXK4L4MCCJNC")</f>
        <v>0</v>
      </c>
      <c r="V30" t="s">
        <v>170</v>
      </c>
      <c r="W30">
        <v>2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171</v>
      </c>
      <c r="F31" t="s">
        <v>37</v>
      </c>
      <c r="G31" t="s">
        <v>61</v>
      </c>
      <c r="H31" s="1">
        <v>45251</v>
      </c>
      <c r="I31" s="1">
        <v>45253.4752957703</v>
      </c>
      <c r="J31" t="s">
        <v>169</v>
      </c>
      <c r="K31" t="s">
        <v>31</v>
      </c>
      <c r="M31" t="s">
        <v>172</v>
      </c>
      <c r="N31" t="s">
        <v>173</v>
      </c>
      <c r="P31" t="s">
        <v>174</v>
      </c>
      <c r="R31" t="s">
        <v>175</v>
      </c>
      <c r="S31" t="b">
        <v>0</v>
      </c>
      <c r="T31" s="1">
        <v>46014</v>
      </c>
      <c r="U31" s="2">
        <f>HYPERLINK("https://sbirkapp.gov.cz/detail/SPPHOMLCOMUIUOU6", "https://sbirkapp.gov.cz/detail/SPPHOMLCOMUIUOU6")</f>
        <v>0</v>
      </c>
      <c r="V31" t="s">
        <v>176</v>
      </c>
      <c r="W31">
        <v>2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177</v>
      </c>
      <c r="F32" t="s">
        <v>28</v>
      </c>
      <c r="G32" t="s">
        <v>83</v>
      </c>
      <c r="H32" s="1">
        <v>45188</v>
      </c>
      <c r="I32" s="1">
        <v>45190.33783109392</v>
      </c>
      <c r="J32" t="s">
        <v>178</v>
      </c>
      <c r="K32" t="s">
        <v>31</v>
      </c>
      <c r="M32" t="s">
        <v>85</v>
      </c>
      <c r="N32" t="s">
        <v>86</v>
      </c>
      <c r="O32" t="s">
        <v>87</v>
      </c>
      <c r="S32" t="b">
        <v>1</v>
      </c>
      <c r="U32" s="2">
        <f>HYPERLINK("https://sbirkapp.gov.cz/detail/SPPMJUSPWMACP2NW", "https://sbirkapp.gov.cz/detail/SPPMJUSPWMACP2NW")</f>
        <v>0</v>
      </c>
      <c r="V32" t="s">
        <v>179</v>
      </c>
      <c r="W32">
        <v>1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180</v>
      </c>
      <c r="F33" t="s">
        <v>37</v>
      </c>
      <c r="G33" t="s">
        <v>140</v>
      </c>
      <c r="H33" s="1">
        <v>45174</v>
      </c>
      <c r="I33" s="1">
        <v>45175.68876297661</v>
      </c>
      <c r="J33" t="s">
        <v>181</v>
      </c>
      <c r="K33" t="s">
        <v>31</v>
      </c>
      <c r="M33" t="s">
        <v>108</v>
      </c>
      <c r="N33" t="s">
        <v>109</v>
      </c>
      <c r="O33" t="s">
        <v>79</v>
      </c>
      <c r="R33" t="s">
        <v>80</v>
      </c>
      <c r="S33" t="b">
        <v>0</v>
      </c>
      <c r="T33" s="1">
        <v>46147</v>
      </c>
      <c r="U33" s="2">
        <f>HYPERLINK("https://sbirkapp.gov.cz/detail/SPPOZUFIGLPZSCIE", "https://sbirkapp.gov.cz/detail/SPPOZUFIGLPZSCIE")</f>
        <v>0</v>
      </c>
      <c r="V33" t="s">
        <v>182</v>
      </c>
      <c r="W33">
        <v>2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183</v>
      </c>
      <c r="F34" t="s">
        <v>37</v>
      </c>
      <c r="G34" t="s">
        <v>184</v>
      </c>
      <c r="H34" s="1">
        <v>45174</v>
      </c>
      <c r="I34" s="1">
        <v>45175.68875211172</v>
      </c>
      <c r="J34" t="s">
        <v>181</v>
      </c>
      <c r="K34" t="s">
        <v>31</v>
      </c>
      <c r="M34" t="s">
        <v>40</v>
      </c>
      <c r="N34" t="s">
        <v>41</v>
      </c>
      <c r="O34" t="s">
        <v>42</v>
      </c>
      <c r="S34" t="b">
        <v>1</v>
      </c>
      <c r="U34" s="2">
        <f>HYPERLINK("https://sbirkapp.gov.cz/detail/SPPISPKPJQNPQ5GM", "https://sbirkapp.gov.cz/detail/SPPISPKPJQNPQ5GM")</f>
        <v>0</v>
      </c>
      <c r="V34" t="s">
        <v>185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186</v>
      </c>
      <c r="F35" t="s">
        <v>37</v>
      </c>
      <c r="G35" t="s">
        <v>136</v>
      </c>
      <c r="H35" s="1">
        <v>45090</v>
      </c>
      <c r="I35" s="1">
        <v>45092.53567785634</v>
      </c>
      <c r="J35" t="s">
        <v>187</v>
      </c>
      <c r="K35" t="s">
        <v>31</v>
      </c>
      <c r="M35" t="s">
        <v>40</v>
      </c>
      <c r="N35" t="s">
        <v>41</v>
      </c>
      <c r="O35" t="s">
        <v>42</v>
      </c>
      <c r="S35" t="b">
        <v>1</v>
      </c>
      <c r="U35" s="2">
        <f>HYPERLINK("https://sbirkapp.gov.cz/detail/SPPMD7X65BMZ4GEG", "https://sbirkapp.gov.cz/detail/SPPMD7X65BMZ4GEG")</f>
        <v>0</v>
      </c>
      <c r="V35" t="s">
        <v>188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189</v>
      </c>
      <c r="F36" t="s">
        <v>37</v>
      </c>
      <c r="G36" t="s">
        <v>140</v>
      </c>
      <c r="H36" s="1">
        <v>45090</v>
      </c>
      <c r="I36" s="1">
        <v>45092.35561199402</v>
      </c>
      <c r="J36" t="s">
        <v>187</v>
      </c>
      <c r="K36" t="s">
        <v>31</v>
      </c>
      <c r="M36" t="s">
        <v>108</v>
      </c>
      <c r="N36" t="s">
        <v>109</v>
      </c>
      <c r="O36" t="s">
        <v>79</v>
      </c>
      <c r="R36" t="s">
        <v>80</v>
      </c>
      <c r="S36" t="b">
        <v>0</v>
      </c>
      <c r="T36" s="1">
        <v>46147</v>
      </c>
      <c r="U36" s="2">
        <f>HYPERLINK("https://sbirkapp.gov.cz/detail/SPPFFBCO4CDPZ7EW", "https://sbirkapp.gov.cz/detail/SPPFFBCO4CDPZ7EW")</f>
        <v>0</v>
      </c>
      <c r="V36" t="s">
        <v>190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191</v>
      </c>
      <c r="F37" t="s">
        <v>37</v>
      </c>
      <c r="G37" t="s">
        <v>136</v>
      </c>
      <c r="H37" s="1">
        <v>45034</v>
      </c>
      <c r="I37" s="1">
        <v>45040.35520350758</v>
      </c>
      <c r="J37" t="s">
        <v>192</v>
      </c>
      <c r="K37" t="s">
        <v>31</v>
      </c>
      <c r="M37" t="s">
        <v>40</v>
      </c>
      <c r="N37" t="s">
        <v>41</v>
      </c>
      <c r="O37" t="s">
        <v>42</v>
      </c>
      <c r="S37" t="b">
        <v>1</v>
      </c>
      <c r="U37" s="2">
        <f>HYPERLINK("https://sbirkapp.gov.cz/detail/SPPJUT6HL2UH4TXY", "https://sbirkapp.gov.cz/detail/SPPJUT6HL2UH4TXY")</f>
        <v>0</v>
      </c>
      <c r="V37" t="s">
        <v>193</v>
      </c>
      <c r="W37">
        <v>3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194</v>
      </c>
      <c r="F38" t="s">
        <v>37</v>
      </c>
      <c r="G38" t="s">
        <v>195</v>
      </c>
      <c r="H38" s="1">
        <v>45034</v>
      </c>
      <c r="I38" s="1">
        <v>45036.64777881269</v>
      </c>
      <c r="J38" t="s">
        <v>196</v>
      </c>
      <c r="K38" t="s">
        <v>31</v>
      </c>
      <c r="M38" t="s">
        <v>108</v>
      </c>
      <c r="N38" t="s">
        <v>109</v>
      </c>
      <c r="O38" t="s">
        <v>79</v>
      </c>
      <c r="R38" t="s">
        <v>80</v>
      </c>
      <c r="S38" t="b">
        <v>0</v>
      </c>
      <c r="T38" s="1">
        <v>46147</v>
      </c>
      <c r="U38" s="2">
        <f>HYPERLINK("https://sbirkapp.gov.cz/detail/SPPXMJTULJBWQ5PK", "https://sbirkapp.gov.cz/detail/SPPXMJTULJBWQ5PK")</f>
        <v>0</v>
      </c>
      <c r="V38" t="s">
        <v>197</v>
      </c>
      <c r="W38">
        <v>2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198</v>
      </c>
      <c r="F39" t="s">
        <v>37</v>
      </c>
      <c r="G39" t="s">
        <v>199</v>
      </c>
      <c r="H39" s="1">
        <v>44978</v>
      </c>
      <c r="I39" s="1">
        <v>44981.48828282402</v>
      </c>
      <c r="J39" t="s">
        <v>200</v>
      </c>
      <c r="K39" t="s">
        <v>31</v>
      </c>
      <c r="M39" t="s">
        <v>47</v>
      </c>
      <c r="N39" t="s">
        <v>48</v>
      </c>
      <c r="P39" t="s">
        <v>201</v>
      </c>
      <c r="R39" t="s">
        <v>202</v>
      </c>
      <c r="S39" t="b">
        <v>0</v>
      </c>
      <c r="T39" s="1">
        <v>46204</v>
      </c>
      <c r="U39" s="2">
        <f>HYPERLINK("https://sbirkapp.gov.cz/detail/SPPOH3XYQFP4MXQ2", "https://sbirkapp.gov.cz/detail/SPPOH3XYQFP4MXQ2")</f>
        <v>0</v>
      </c>
      <c r="V39" t="s">
        <v>203</v>
      </c>
      <c r="W39">
        <v>3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204</v>
      </c>
      <c r="F40" t="s">
        <v>37</v>
      </c>
      <c r="G40" t="s">
        <v>205</v>
      </c>
      <c r="H40" s="1">
        <v>44887</v>
      </c>
      <c r="I40" s="1">
        <v>44893.43845693641</v>
      </c>
      <c r="J40" t="s">
        <v>206</v>
      </c>
      <c r="K40" t="s">
        <v>31</v>
      </c>
      <c r="M40" t="s">
        <v>121</v>
      </c>
      <c r="N40" t="s">
        <v>122</v>
      </c>
      <c r="O40" t="s">
        <v>165</v>
      </c>
      <c r="S40" t="b">
        <v>1</v>
      </c>
      <c r="U40" s="2">
        <f>HYPERLINK("https://sbirkapp.gov.cz/detail/SPP6JWCK3ZQMTTM2", "https://sbirkapp.gov.cz/detail/SPP6JWCK3ZQMTTM2")</f>
        <v>0</v>
      </c>
      <c r="V40" t="s">
        <v>207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208</v>
      </c>
      <c r="F41" t="s">
        <v>37</v>
      </c>
      <c r="G41" t="s">
        <v>209</v>
      </c>
      <c r="H41" s="1">
        <v>44810</v>
      </c>
      <c r="I41" s="1">
        <v>44819.43872911347</v>
      </c>
      <c r="J41" t="s">
        <v>210</v>
      </c>
      <c r="K41" t="s">
        <v>31</v>
      </c>
      <c r="M41" t="s">
        <v>211</v>
      </c>
      <c r="N41" t="s">
        <v>212</v>
      </c>
      <c r="P41" t="s">
        <v>213</v>
      </c>
      <c r="S41" t="b">
        <v>1</v>
      </c>
      <c r="U41" s="2">
        <f>HYPERLINK("https://sbirkapp.gov.cz/detail/SPP2CQZAJJ3QRAWI", "https://sbirkapp.gov.cz/detail/SPP2CQZAJJ3QRAWI")</f>
        <v>0</v>
      </c>
      <c r="V41" t="s">
        <v>214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215</v>
      </c>
      <c r="F42" t="s">
        <v>37</v>
      </c>
      <c r="G42" t="s">
        <v>216</v>
      </c>
      <c r="H42" s="1">
        <v>44810</v>
      </c>
      <c r="I42" s="1">
        <v>44819.43872018183</v>
      </c>
      <c r="J42" t="s">
        <v>210</v>
      </c>
      <c r="K42" t="s">
        <v>31</v>
      </c>
      <c r="M42" t="s">
        <v>217</v>
      </c>
      <c r="N42" t="s">
        <v>218</v>
      </c>
      <c r="R42" t="s">
        <v>219</v>
      </c>
      <c r="S42" t="b">
        <v>0</v>
      </c>
      <c r="T42" s="1">
        <v>45268</v>
      </c>
      <c r="U42" s="2">
        <f>HYPERLINK("https://sbirkapp.gov.cz/detail/SPPJJXWUA42KO6ZO", "https://sbirkapp.gov.cz/detail/SPPJJXWUA42KO6ZO")</f>
        <v>0</v>
      </c>
      <c r="V42" t="s">
        <v>220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221</v>
      </c>
      <c r="F43" t="s">
        <v>37</v>
      </c>
      <c r="G43" t="s">
        <v>222</v>
      </c>
      <c r="H43" s="1">
        <v>44810</v>
      </c>
      <c r="I43" s="1">
        <v>44819.43871009434</v>
      </c>
      <c r="J43" t="s">
        <v>210</v>
      </c>
      <c r="K43" t="s">
        <v>31</v>
      </c>
      <c r="M43" t="s">
        <v>223</v>
      </c>
      <c r="N43" t="s">
        <v>224</v>
      </c>
      <c r="P43" t="s">
        <v>225</v>
      </c>
      <c r="R43" t="s">
        <v>219</v>
      </c>
      <c r="S43" t="b">
        <v>0</v>
      </c>
      <c r="T43" s="1">
        <v>45268</v>
      </c>
      <c r="U43" s="2">
        <f>HYPERLINK("https://sbirkapp.gov.cz/detail/SPPXKWV2EXV7D55W", "https://sbirkapp.gov.cz/detail/SPPXKWV2EXV7D55W")</f>
        <v>0</v>
      </c>
      <c r="V43" t="s">
        <v>226</v>
      </c>
      <c r="W43">
        <v>1</v>
      </c>
    </row>
    <row r="44" spans="1:23">
      <c r="A44" t="s">
        <v>23</v>
      </c>
      <c r="B44" t="s">
        <v>24</v>
      </c>
      <c r="C44" t="s">
        <v>25</v>
      </c>
      <c r="D44" t="s">
        <v>26</v>
      </c>
      <c r="E44" t="s">
        <v>227</v>
      </c>
      <c r="F44" t="s">
        <v>37</v>
      </c>
      <c r="G44" t="s">
        <v>228</v>
      </c>
      <c r="H44" s="1">
        <v>44810</v>
      </c>
      <c r="I44" s="1">
        <v>44819.43811892678</v>
      </c>
      <c r="J44" t="s">
        <v>210</v>
      </c>
      <c r="K44" t="s">
        <v>31</v>
      </c>
      <c r="M44" t="s">
        <v>108</v>
      </c>
      <c r="N44" t="s">
        <v>109</v>
      </c>
      <c r="P44" t="s">
        <v>229</v>
      </c>
      <c r="Q44" t="s">
        <v>230</v>
      </c>
      <c r="R44" t="s">
        <v>80</v>
      </c>
      <c r="S44" t="b">
        <v>0</v>
      </c>
      <c r="T44" s="1">
        <v>46147</v>
      </c>
      <c r="U44" s="2">
        <f>HYPERLINK("https://sbirkapp.gov.cz/detail/SPP7LBHTX5P2I7CU", "https://sbirkapp.gov.cz/detail/SPP7LBHTX5P2I7CU")</f>
        <v>0</v>
      </c>
      <c r="V44" t="s">
        <v>231</v>
      </c>
      <c r="W44">
        <v>1</v>
      </c>
    </row>
    <row r="45" spans="1:23">
      <c r="A45" t="s">
        <v>23</v>
      </c>
      <c r="B45" t="s">
        <v>24</v>
      </c>
      <c r="C45" t="s">
        <v>25</v>
      </c>
      <c r="D45" t="s">
        <v>26</v>
      </c>
      <c r="E45" t="s">
        <v>232</v>
      </c>
      <c r="F45" t="s">
        <v>37</v>
      </c>
      <c r="G45" t="s">
        <v>233</v>
      </c>
      <c r="H45" s="1">
        <v>44810</v>
      </c>
      <c r="I45" s="1">
        <v>44818.69172073185</v>
      </c>
      <c r="J45" t="s">
        <v>234</v>
      </c>
      <c r="K45" t="s">
        <v>31</v>
      </c>
      <c r="M45" t="s">
        <v>40</v>
      </c>
      <c r="N45" t="s">
        <v>41</v>
      </c>
      <c r="O45" t="s">
        <v>42</v>
      </c>
      <c r="S45" t="b">
        <v>1</v>
      </c>
      <c r="U45" s="2">
        <f>HYPERLINK("https://sbirkapp.gov.cz/detail/SPP37UBBB2XKCM32", "https://sbirkapp.gov.cz/detail/SPP37UBBB2XKCM32")</f>
        <v>0</v>
      </c>
      <c r="V45" t="s">
        <v>235</v>
      </c>
      <c r="W45">
        <v>1</v>
      </c>
    </row>
    <row r="46" spans="1:23">
      <c r="A46" t="s">
        <v>23</v>
      </c>
      <c r="B46" t="s">
        <v>24</v>
      </c>
      <c r="C46" t="s">
        <v>25</v>
      </c>
      <c r="D46" t="s">
        <v>26</v>
      </c>
      <c r="E46" t="s">
        <v>236</v>
      </c>
      <c r="F46" t="s">
        <v>28</v>
      </c>
      <c r="G46" t="s">
        <v>237</v>
      </c>
      <c r="H46" s="1">
        <v>44740</v>
      </c>
      <c r="I46" s="1">
        <v>44743.46714961108</v>
      </c>
      <c r="J46" t="s">
        <v>238</v>
      </c>
      <c r="K46" t="s">
        <v>31</v>
      </c>
      <c r="M46" t="s">
        <v>32</v>
      </c>
      <c r="N46" t="s">
        <v>33</v>
      </c>
      <c r="O46" t="s">
        <v>34</v>
      </c>
      <c r="S46" t="b">
        <v>1</v>
      </c>
      <c r="U46" s="2">
        <f>HYPERLINK("https://sbirkapp.gov.cz/detail/SPPMAX7ZR5VZL2N4", "https://sbirkapp.gov.cz/detail/SPPMAX7ZR5VZL2N4")</f>
        <v>0</v>
      </c>
      <c r="V46" t="s">
        <v>239</v>
      </c>
      <c r="W46">
        <v>1</v>
      </c>
    </row>
    <row r="47" spans="1:23">
      <c r="A47" t="s">
        <v>23</v>
      </c>
      <c r="B47" t="s">
        <v>24</v>
      </c>
      <c r="C47" t="s">
        <v>25</v>
      </c>
      <c r="D47" t="s">
        <v>26</v>
      </c>
      <c r="E47" t="s">
        <v>240</v>
      </c>
      <c r="F47" t="s">
        <v>28</v>
      </c>
      <c r="G47" t="s">
        <v>241</v>
      </c>
      <c r="H47" s="1">
        <v>42801</v>
      </c>
      <c r="I47" s="1">
        <v>44685.43815689399</v>
      </c>
      <c r="J47" t="s">
        <v>242</v>
      </c>
      <c r="K47" t="s">
        <v>243</v>
      </c>
      <c r="L47" s="1">
        <v>42824</v>
      </c>
      <c r="M47" t="s">
        <v>244</v>
      </c>
      <c r="N47" t="s">
        <v>245</v>
      </c>
      <c r="S47" t="b">
        <v>1</v>
      </c>
      <c r="U47" s="2">
        <f>HYPERLINK("https://sbirkapp.gov.cz/detail/SPPQF4QHT7KXCDSG", "https://sbirkapp.gov.cz/detail/SPPQF4QHT7KXCDSG")</f>
        <v>0</v>
      </c>
      <c r="V47" t="s">
        <v>246</v>
      </c>
      <c r="W47">
        <v>2</v>
      </c>
    </row>
    <row r="48" spans="1:23">
      <c r="A48" t="s">
        <v>23</v>
      </c>
      <c r="B48" t="s">
        <v>24</v>
      </c>
      <c r="C48" t="s">
        <v>25</v>
      </c>
      <c r="D48" t="s">
        <v>26</v>
      </c>
      <c r="E48" t="s">
        <v>247</v>
      </c>
      <c r="F48" t="s">
        <v>37</v>
      </c>
      <c r="G48" t="s">
        <v>248</v>
      </c>
      <c r="H48" s="1">
        <v>40127</v>
      </c>
      <c r="I48" s="1">
        <v>44684.67147370947</v>
      </c>
      <c r="J48" t="s">
        <v>249</v>
      </c>
      <c r="K48" t="s">
        <v>243</v>
      </c>
      <c r="L48" s="1">
        <v>40141</v>
      </c>
      <c r="M48" t="s">
        <v>250</v>
      </c>
      <c r="N48" t="s">
        <v>251</v>
      </c>
      <c r="O48" t="s">
        <v>252</v>
      </c>
      <c r="S48" t="b">
        <v>1</v>
      </c>
      <c r="U48" s="2">
        <f>HYPERLINK("https://sbirkapp.gov.cz/detail/SPPPV3SUE54WDDO2", "https://sbirkapp.gov.cz/detail/SPPPV3SUE54WDDO2")</f>
        <v>0</v>
      </c>
      <c r="V48" t="s">
        <v>253</v>
      </c>
      <c r="W48">
        <v>1</v>
      </c>
    </row>
    <row r="49" spans="1:23">
      <c r="A49" t="s">
        <v>23</v>
      </c>
      <c r="B49" t="s">
        <v>24</v>
      </c>
      <c r="C49" t="s">
        <v>25</v>
      </c>
      <c r="D49" t="s">
        <v>26</v>
      </c>
      <c r="E49" t="s">
        <v>254</v>
      </c>
      <c r="F49" t="s">
        <v>28</v>
      </c>
      <c r="G49" t="s">
        <v>255</v>
      </c>
      <c r="H49" s="1">
        <v>40232</v>
      </c>
      <c r="I49" s="1">
        <v>44684.67146694841</v>
      </c>
      <c r="J49" t="s">
        <v>256</v>
      </c>
      <c r="K49" t="s">
        <v>243</v>
      </c>
      <c r="L49" s="1">
        <v>40234</v>
      </c>
      <c r="M49" t="s">
        <v>32</v>
      </c>
      <c r="N49" t="s">
        <v>33</v>
      </c>
      <c r="O49" t="s">
        <v>34</v>
      </c>
      <c r="S49" t="b">
        <v>1</v>
      </c>
      <c r="U49" s="2">
        <f>HYPERLINK("https://sbirkapp.gov.cz/detail/SPP6ZJ5DX2E4V3TE", "https://sbirkapp.gov.cz/detail/SPP6ZJ5DX2E4V3TE")</f>
        <v>0</v>
      </c>
      <c r="V49" t="s">
        <v>257</v>
      </c>
      <c r="W49">
        <v>1</v>
      </c>
    </row>
    <row r="50" spans="1:23">
      <c r="A50" t="s">
        <v>23</v>
      </c>
      <c r="B50" t="s">
        <v>24</v>
      </c>
      <c r="C50" t="s">
        <v>25</v>
      </c>
      <c r="D50" t="s">
        <v>26</v>
      </c>
      <c r="E50" t="s">
        <v>258</v>
      </c>
      <c r="F50" t="s">
        <v>37</v>
      </c>
      <c r="G50" t="s">
        <v>259</v>
      </c>
      <c r="H50" s="1">
        <v>39070</v>
      </c>
      <c r="I50" s="1">
        <v>44679.6541338772</v>
      </c>
      <c r="J50" t="s">
        <v>260</v>
      </c>
      <c r="K50" t="s">
        <v>243</v>
      </c>
      <c r="L50" s="1">
        <v>39072</v>
      </c>
      <c r="M50" t="s">
        <v>250</v>
      </c>
      <c r="N50" t="s">
        <v>251</v>
      </c>
      <c r="O50" t="s">
        <v>252</v>
      </c>
      <c r="S50" t="b">
        <v>1</v>
      </c>
      <c r="U50" s="2">
        <f>HYPERLINK("https://sbirkapp.gov.cz/detail/SPPHA5B63PP7XOIQ", "https://sbirkapp.gov.cz/detail/SPPHA5B63PP7XOIQ")</f>
        <v>0</v>
      </c>
      <c r="V50" t="s">
        <v>261</v>
      </c>
      <c r="W50">
        <v>1</v>
      </c>
    </row>
    <row r="51" spans="1:23">
      <c r="A51" t="s">
        <v>23</v>
      </c>
      <c r="B51" t="s">
        <v>24</v>
      </c>
      <c r="C51" t="s">
        <v>25</v>
      </c>
      <c r="D51" t="s">
        <v>26</v>
      </c>
      <c r="E51" t="s">
        <v>262</v>
      </c>
      <c r="F51" t="s">
        <v>28</v>
      </c>
      <c r="G51" t="s">
        <v>263</v>
      </c>
      <c r="H51" s="1">
        <v>38265</v>
      </c>
      <c r="I51" s="1">
        <v>44678.68869280345</v>
      </c>
      <c r="J51" t="s">
        <v>264</v>
      </c>
      <c r="K51" t="s">
        <v>243</v>
      </c>
      <c r="L51" s="1">
        <v>38278</v>
      </c>
      <c r="M51" t="s">
        <v>32</v>
      </c>
      <c r="N51" t="s">
        <v>33</v>
      </c>
      <c r="Q51" t="s">
        <v>265</v>
      </c>
      <c r="S51" t="b">
        <v>1</v>
      </c>
      <c r="U51" s="2">
        <f>HYPERLINK("https://sbirkapp.gov.cz/detail/SPPBGYDV7H54RMGW", "https://sbirkapp.gov.cz/detail/SPPBGYDV7H54RMGW")</f>
        <v>0</v>
      </c>
      <c r="V51" t="s">
        <v>266</v>
      </c>
      <c r="W51">
        <v>1</v>
      </c>
    </row>
    <row r="52" spans="1:23">
      <c r="A52" t="s">
        <v>23</v>
      </c>
      <c r="B52" t="s">
        <v>24</v>
      </c>
      <c r="C52" t="s">
        <v>25</v>
      </c>
      <c r="D52" t="s">
        <v>26</v>
      </c>
      <c r="E52" t="s">
        <v>267</v>
      </c>
      <c r="F52" t="s">
        <v>37</v>
      </c>
      <c r="G52" t="s">
        <v>268</v>
      </c>
      <c r="H52" s="1">
        <v>38342</v>
      </c>
      <c r="I52" s="1">
        <v>44678.68868649319</v>
      </c>
      <c r="J52" t="s">
        <v>269</v>
      </c>
      <c r="K52" t="s">
        <v>243</v>
      </c>
      <c r="L52" s="1">
        <v>38348</v>
      </c>
      <c r="M52" t="s">
        <v>250</v>
      </c>
      <c r="N52" t="s">
        <v>251</v>
      </c>
      <c r="Q52" t="s">
        <v>270</v>
      </c>
      <c r="S52" t="b">
        <v>1</v>
      </c>
      <c r="U52" s="2">
        <f>HYPERLINK("https://sbirkapp.gov.cz/detail/SPPE77ZXVAKB7RP6", "https://sbirkapp.gov.cz/detail/SPPE77ZXVAKB7RP6")</f>
        <v>0</v>
      </c>
      <c r="V52" t="s">
        <v>271</v>
      </c>
      <c r="W52">
        <v>1</v>
      </c>
    </row>
    <row r="53" spans="1:23">
      <c r="A53" t="s">
        <v>23</v>
      </c>
      <c r="B53" t="s">
        <v>24</v>
      </c>
      <c r="C53" t="s">
        <v>25</v>
      </c>
      <c r="D53" t="s">
        <v>26</v>
      </c>
      <c r="E53" t="s">
        <v>272</v>
      </c>
      <c r="F53" t="s">
        <v>37</v>
      </c>
      <c r="G53" t="s">
        <v>273</v>
      </c>
      <c r="H53" s="1">
        <v>42786</v>
      </c>
      <c r="I53" s="1">
        <v>44664.69417329069</v>
      </c>
      <c r="J53" t="s">
        <v>274</v>
      </c>
      <c r="K53" t="s">
        <v>243</v>
      </c>
      <c r="L53" s="1">
        <v>42796</v>
      </c>
      <c r="M53" t="s">
        <v>275</v>
      </c>
      <c r="N53" t="s">
        <v>276</v>
      </c>
      <c r="S53" t="b">
        <v>1</v>
      </c>
      <c r="U53" s="2">
        <f>HYPERLINK("https://sbirkapp.gov.cz/detail/SPPKYDXE6M6257AQ", "https://sbirkapp.gov.cz/detail/SPPKYDXE6M6257AQ")</f>
        <v>0</v>
      </c>
      <c r="V53" t="s">
        <v>277</v>
      </c>
      <c r="W53">
        <v>1</v>
      </c>
    </row>
    <row r="54" spans="1:23">
      <c r="A54" t="s">
        <v>23</v>
      </c>
      <c r="B54" t="s">
        <v>24</v>
      </c>
      <c r="C54" t="s">
        <v>25</v>
      </c>
      <c r="D54" t="s">
        <v>26</v>
      </c>
      <c r="E54" t="s">
        <v>278</v>
      </c>
      <c r="F54" t="s">
        <v>37</v>
      </c>
      <c r="G54" t="s">
        <v>279</v>
      </c>
      <c r="H54" s="1">
        <v>41688</v>
      </c>
      <c r="I54" s="1">
        <v>44664.69416600071</v>
      </c>
      <c r="J54" t="s">
        <v>280</v>
      </c>
      <c r="K54" t="s">
        <v>243</v>
      </c>
      <c r="L54" s="1">
        <v>41695</v>
      </c>
      <c r="M54" t="s">
        <v>281</v>
      </c>
      <c r="N54" t="s">
        <v>282</v>
      </c>
      <c r="S54" t="b">
        <v>1</v>
      </c>
      <c r="U54" s="2">
        <f>HYPERLINK("https://sbirkapp.gov.cz/detail/SPPOEKKPK73II6U2", "https://sbirkapp.gov.cz/detail/SPPOEKKPK73II6U2")</f>
        <v>0</v>
      </c>
      <c r="V54" t="s">
        <v>283</v>
      </c>
      <c r="W54">
        <v>1</v>
      </c>
    </row>
    <row r="55" spans="1:23">
      <c r="A55" t="s">
        <v>23</v>
      </c>
      <c r="B55" t="s">
        <v>24</v>
      </c>
      <c r="C55" t="s">
        <v>25</v>
      </c>
      <c r="D55" t="s">
        <v>26</v>
      </c>
      <c r="E55" t="s">
        <v>284</v>
      </c>
      <c r="F55" t="s">
        <v>37</v>
      </c>
      <c r="G55" t="s">
        <v>285</v>
      </c>
      <c r="H55" s="1">
        <v>41261</v>
      </c>
      <c r="I55" s="1">
        <v>44664.6941583857</v>
      </c>
      <c r="J55" t="s">
        <v>286</v>
      </c>
      <c r="K55" t="s">
        <v>243</v>
      </c>
      <c r="L55" s="1">
        <v>41262</v>
      </c>
      <c r="M55" t="s">
        <v>287</v>
      </c>
      <c r="N55" t="s">
        <v>288</v>
      </c>
      <c r="R55" t="s">
        <v>289</v>
      </c>
      <c r="S55" t="b">
        <v>0</v>
      </c>
      <c r="T55" s="1">
        <v>45778</v>
      </c>
      <c r="U55" s="2">
        <f>HYPERLINK("https://sbirkapp.gov.cz/detail/SPPLH2BGIOUYB2RU", "https://sbirkapp.gov.cz/detail/SPPLH2BGIOUYB2RU")</f>
        <v>0</v>
      </c>
      <c r="V55" t="s">
        <v>290</v>
      </c>
      <c r="W55">
        <v>1</v>
      </c>
    </row>
    <row r="56" spans="1:23">
      <c r="A56" t="s">
        <v>23</v>
      </c>
      <c r="B56" t="s">
        <v>24</v>
      </c>
      <c r="C56" t="s">
        <v>25</v>
      </c>
      <c r="D56" t="s">
        <v>26</v>
      </c>
      <c r="E56" t="s">
        <v>291</v>
      </c>
      <c r="F56" t="s">
        <v>28</v>
      </c>
      <c r="G56" t="s">
        <v>292</v>
      </c>
      <c r="H56" s="1">
        <v>41233</v>
      </c>
      <c r="I56" s="1">
        <v>44664.69415131596</v>
      </c>
      <c r="J56" t="s">
        <v>293</v>
      </c>
      <c r="K56" t="s">
        <v>243</v>
      </c>
      <c r="L56" s="1">
        <v>41241</v>
      </c>
      <c r="M56" t="s">
        <v>145</v>
      </c>
      <c r="N56" t="s">
        <v>146</v>
      </c>
      <c r="O56" t="s">
        <v>147</v>
      </c>
      <c r="S56" t="s">
        <v>148</v>
      </c>
      <c r="T56" t="s">
        <v>149</v>
      </c>
      <c r="U56" s="2">
        <f>HYPERLINK("https://sbirkapp.gov.cz/detail/SPPIO2EIPNQTJJHM", "https://sbirkapp.gov.cz/detail/SPPIO2EIPNQTJJHM")</f>
        <v>0</v>
      </c>
      <c r="V56" t="s">
        <v>294</v>
      </c>
      <c r="W56">
        <v>2</v>
      </c>
    </row>
    <row r="57" spans="1:23">
      <c r="A57" t="s">
        <v>23</v>
      </c>
      <c r="B57" t="s">
        <v>24</v>
      </c>
      <c r="C57" t="s">
        <v>25</v>
      </c>
      <c r="D57" t="s">
        <v>26</v>
      </c>
      <c r="E57" t="s">
        <v>295</v>
      </c>
      <c r="F57" t="s">
        <v>37</v>
      </c>
      <c r="G57" t="s">
        <v>296</v>
      </c>
      <c r="H57" s="1">
        <v>41016</v>
      </c>
      <c r="I57" s="1">
        <v>44664.69414476824</v>
      </c>
      <c r="J57" t="s">
        <v>297</v>
      </c>
      <c r="K57" t="s">
        <v>243</v>
      </c>
      <c r="L57" s="1">
        <v>41026</v>
      </c>
      <c r="M57" t="s">
        <v>298</v>
      </c>
      <c r="N57" t="s">
        <v>299</v>
      </c>
      <c r="S57" t="b">
        <v>1</v>
      </c>
      <c r="U57" s="2">
        <f>HYPERLINK("https://sbirkapp.gov.cz/detail/SPPVWTAWBVZJZRQG", "https://sbirkapp.gov.cz/detail/SPPVWTAWBVZJZRQG")</f>
        <v>0</v>
      </c>
      <c r="V57" t="s">
        <v>300</v>
      </c>
      <c r="W57">
        <v>1</v>
      </c>
    </row>
    <row r="58" spans="1:23">
      <c r="A58" t="s">
        <v>23</v>
      </c>
      <c r="B58" t="s">
        <v>24</v>
      </c>
      <c r="C58" t="s">
        <v>25</v>
      </c>
      <c r="D58" t="s">
        <v>26</v>
      </c>
      <c r="E58" t="s">
        <v>301</v>
      </c>
      <c r="F58" t="s">
        <v>28</v>
      </c>
      <c r="G58" t="s">
        <v>302</v>
      </c>
      <c r="H58" s="1">
        <v>40106</v>
      </c>
      <c r="I58" s="1">
        <v>44664.69413732424</v>
      </c>
      <c r="J58" t="s">
        <v>303</v>
      </c>
      <c r="K58" t="s">
        <v>243</v>
      </c>
      <c r="L58" s="1">
        <v>40115</v>
      </c>
      <c r="M58" t="s">
        <v>304</v>
      </c>
      <c r="N58" t="s">
        <v>305</v>
      </c>
      <c r="S58" t="b">
        <v>1</v>
      </c>
      <c r="U58" s="2">
        <f>HYPERLINK("https://sbirkapp.gov.cz/detail/SPPAA3XYGDDRSHZ2", "https://sbirkapp.gov.cz/detail/SPPAA3XYGDDRSHZ2")</f>
        <v>0</v>
      </c>
      <c r="V58" t="s">
        <v>306</v>
      </c>
      <c r="W58">
        <v>1</v>
      </c>
    </row>
    <row r="59" spans="1:23">
      <c r="A59" t="s">
        <v>23</v>
      </c>
      <c r="B59" t="s">
        <v>24</v>
      </c>
      <c r="C59" t="s">
        <v>25</v>
      </c>
      <c r="D59" t="s">
        <v>26</v>
      </c>
      <c r="E59" t="s">
        <v>307</v>
      </c>
      <c r="F59" t="s">
        <v>37</v>
      </c>
      <c r="G59" t="s">
        <v>90</v>
      </c>
      <c r="H59" s="1">
        <v>44656</v>
      </c>
      <c r="I59" s="1">
        <v>44658.60181854026</v>
      </c>
      <c r="J59" t="s">
        <v>308</v>
      </c>
      <c r="K59" t="s">
        <v>31</v>
      </c>
      <c r="M59" t="s">
        <v>92</v>
      </c>
      <c r="N59" t="s">
        <v>93</v>
      </c>
      <c r="R59" t="s">
        <v>309</v>
      </c>
      <c r="S59" t="b">
        <v>0</v>
      </c>
      <c r="T59" s="1">
        <v>45841</v>
      </c>
      <c r="U59" s="2">
        <f>HYPERLINK("https://sbirkapp.gov.cz/detail/SPPJR4FFW2GU4NHA", "https://sbirkapp.gov.cz/detail/SPPJR4FFW2GU4NHA")</f>
        <v>0</v>
      </c>
      <c r="V59" t="s">
        <v>310</v>
      </c>
      <c r="W59">
        <v>1</v>
      </c>
    </row>
    <row r="60" spans="1:23">
      <c r="A60" t="s">
        <v>23</v>
      </c>
      <c r="B60" t="s">
        <v>24</v>
      </c>
      <c r="C60" t="s">
        <v>25</v>
      </c>
      <c r="D60" t="s">
        <v>26</v>
      </c>
      <c r="E60" t="s">
        <v>311</v>
      </c>
      <c r="F60" t="s">
        <v>37</v>
      </c>
      <c r="G60" t="s">
        <v>312</v>
      </c>
      <c r="H60" s="1">
        <v>44656</v>
      </c>
      <c r="I60" s="1">
        <v>44657.58394629064</v>
      </c>
      <c r="J60" t="s">
        <v>313</v>
      </c>
      <c r="K60" t="s">
        <v>31</v>
      </c>
      <c r="M60" t="s">
        <v>40</v>
      </c>
      <c r="N60" t="s">
        <v>314</v>
      </c>
      <c r="O60" t="s">
        <v>42</v>
      </c>
      <c r="S60" t="b">
        <v>1</v>
      </c>
      <c r="U60" s="2">
        <f>HYPERLINK("https://sbirkapp.gov.cz/detail/SPPIMN7QNAAIGPLY", "https://sbirkapp.gov.cz/detail/SPPIMN7QNAAIGPLY")</f>
        <v>0</v>
      </c>
      <c r="V60" t="s">
        <v>315</v>
      </c>
      <c r="W60">
        <v>2</v>
      </c>
    </row>
    <row r="61" spans="1:23">
      <c r="A61" t="s">
        <v>23</v>
      </c>
      <c r="B61" t="s">
        <v>24</v>
      </c>
      <c r="C61" t="s">
        <v>25</v>
      </c>
      <c r="D61" t="s">
        <v>26</v>
      </c>
      <c r="E61" t="s">
        <v>316</v>
      </c>
      <c r="F61" t="s">
        <v>28</v>
      </c>
      <c r="G61" t="s">
        <v>317</v>
      </c>
      <c r="H61" s="1">
        <v>41114</v>
      </c>
      <c r="I61" s="1">
        <v>44656.64694056715</v>
      </c>
      <c r="J61" t="s">
        <v>318</v>
      </c>
      <c r="K61" t="s">
        <v>243</v>
      </c>
      <c r="L61" s="1">
        <v>41120</v>
      </c>
      <c r="M61" t="s">
        <v>145</v>
      </c>
      <c r="N61" t="s">
        <v>146</v>
      </c>
      <c r="Q61" t="s">
        <v>319</v>
      </c>
      <c r="S61" t="s">
        <v>148</v>
      </c>
      <c r="T61" t="s">
        <v>149</v>
      </c>
      <c r="U61" s="2">
        <f>HYPERLINK("https://sbirkapp.gov.cz/detail/SPPYSLGND3MF27DK", "https://sbirkapp.gov.cz/detail/SPPYSLGND3MF27DK")</f>
        <v>0</v>
      </c>
      <c r="V61" t="s">
        <v>320</v>
      </c>
      <c r="W61">
        <v>2</v>
      </c>
    </row>
    <row r="62" spans="1:23">
      <c r="A62" t="s">
        <v>23</v>
      </c>
      <c r="B62" t="s">
        <v>24</v>
      </c>
      <c r="C62" t="s">
        <v>25</v>
      </c>
      <c r="D62" t="s">
        <v>26</v>
      </c>
      <c r="E62" t="s">
        <v>321</v>
      </c>
      <c r="F62" t="s">
        <v>37</v>
      </c>
      <c r="G62" t="s">
        <v>322</v>
      </c>
      <c r="H62" s="1">
        <v>40806</v>
      </c>
      <c r="I62" s="1">
        <v>44656.43868086761</v>
      </c>
      <c r="J62" t="s">
        <v>323</v>
      </c>
      <c r="K62" t="s">
        <v>243</v>
      </c>
      <c r="L62" s="1">
        <v>40828</v>
      </c>
      <c r="M62" t="s">
        <v>77</v>
      </c>
      <c r="N62" t="s">
        <v>78</v>
      </c>
      <c r="O62" t="s">
        <v>324</v>
      </c>
      <c r="R62" t="s">
        <v>79</v>
      </c>
      <c r="S62" t="b">
        <v>0</v>
      </c>
      <c r="T62" s="1">
        <v>44834</v>
      </c>
      <c r="U62" s="2">
        <f>HYPERLINK("https://sbirkapp.gov.cz/detail/SPPFTRWNCLI3FZA6", "https://sbirkapp.gov.cz/detail/SPPFTRWNCLI3FZA6")</f>
        <v>0</v>
      </c>
      <c r="V62" t="s">
        <v>325</v>
      </c>
      <c r="W62">
        <v>1</v>
      </c>
    </row>
    <row r="63" spans="1:23">
      <c r="A63" t="s">
        <v>23</v>
      </c>
      <c r="B63" t="s">
        <v>24</v>
      </c>
      <c r="C63" t="s">
        <v>25</v>
      </c>
      <c r="D63" t="s">
        <v>26</v>
      </c>
      <c r="E63" t="s">
        <v>326</v>
      </c>
      <c r="F63" t="s">
        <v>37</v>
      </c>
      <c r="G63" t="s">
        <v>327</v>
      </c>
      <c r="H63" s="1">
        <v>41583</v>
      </c>
      <c r="I63" s="1">
        <v>44656.43867173155</v>
      </c>
      <c r="J63" t="s">
        <v>328</v>
      </c>
      <c r="K63" t="s">
        <v>243</v>
      </c>
      <c r="L63" s="1">
        <v>41591</v>
      </c>
      <c r="M63" t="s">
        <v>77</v>
      </c>
      <c r="N63" t="s">
        <v>78</v>
      </c>
      <c r="O63" t="s">
        <v>324</v>
      </c>
      <c r="R63" t="s">
        <v>79</v>
      </c>
      <c r="S63" t="b">
        <v>0</v>
      </c>
      <c r="T63" s="1">
        <v>44834</v>
      </c>
      <c r="U63" s="2">
        <f>HYPERLINK("https://sbirkapp.gov.cz/detail/SPPAKES2UYGH3OAO", "https://sbirkapp.gov.cz/detail/SPPAKES2UYGH3OAO")</f>
        <v>0</v>
      </c>
      <c r="V63" t="s">
        <v>329</v>
      </c>
      <c r="W63">
        <v>1</v>
      </c>
    </row>
    <row r="64" spans="1:23">
      <c r="A64" t="s">
        <v>23</v>
      </c>
      <c r="B64" t="s">
        <v>24</v>
      </c>
      <c r="C64" t="s">
        <v>25</v>
      </c>
      <c r="D64" t="s">
        <v>26</v>
      </c>
      <c r="E64" t="s">
        <v>330</v>
      </c>
      <c r="F64" t="s">
        <v>37</v>
      </c>
      <c r="G64" t="s">
        <v>331</v>
      </c>
      <c r="H64" s="1">
        <v>42107</v>
      </c>
      <c r="I64" s="1">
        <v>44656.43866440583</v>
      </c>
      <c r="J64" t="s">
        <v>332</v>
      </c>
      <c r="K64" t="s">
        <v>243</v>
      </c>
      <c r="L64" s="1">
        <v>42117</v>
      </c>
      <c r="M64" t="s">
        <v>77</v>
      </c>
      <c r="N64" t="s">
        <v>78</v>
      </c>
      <c r="O64" t="s">
        <v>324</v>
      </c>
      <c r="R64" t="s">
        <v>79</v>
      </c>
      <c r="S64" t="b">
        <v>0</v>
      </c>
      <c r="T64" s="1">
        <v>44834</v>
      </c>
      <c r="U64" s="2">
        <f>HYPERLINK("https://sbirkapp.gov.cz/detail/SPP6Y3U6JF4G5NXW", "https://sbirkapp.gov.cz/detail/SPP6Y3U6JF4G5NXW")</f>
        <v>0</v>
      </c>
      <c r="V64" t="s">
        <v>333</v>
      </c>
      <c r="W64">
        <v>1</v>
      </c>
    </row>
    <row r="65" spans="1:23">
      <c r="A65" t="s">
        <v>23</v>
      </c>
      <c r="B65" t="s">
        <v>24</v>
      </c>
      <c r="C65" t="s">
        <v>25</v>
      </c>
      <c r="D65" t="s">
        <v>26</v>
      </c>
      <c r="E65" t="s">
        <v>334</v>
      </c>
      <c r="F65" t="s">
        <v>37</v>
      </c>
      <c r="G65" t="s">
        <v>335</v>
      </c>
      <c r="H65" s="1">
        <v>42163</v>
      </c>
      <c r="I65" s="1">
        <v>44656.43865625684</v>
      </c>
      <c r="J65" t="s">
        <v>336</v>
      </c>
      <c r="K65" t="s">
        <v>243</v>
      </c>
      <c r="L65" s="1">
        <v>42174</v>
      </c>
      <c r="M65" t="s">
        <v>77</v>
      </c>
      <c r="N65" t="s">
        <v>78</v>
      </c>
      <c r="O65" t="s">
        <v>324</v>
      </c>
      <c r="R65" t="s">
        <v>79</v>
      </c>
      <c r="S65" t="b">
        <v>0</v>
      </c>
      <c r="T65" s="1">
        <v>44834</v>
      </c>
      <c r="U65" s="2">
        <f>HYPERLINK("https://sbirkapp.gov.cz/detail/SPPFCU5SYZLFYZTA", "https://sbirkapp.gov.cz/detail/SPPFCU5SYZLFYZTA")</f>
        <v>0</v>
      </c>
      <c r="V65" t="s">
        <v>337</v>
      </c>
      <c r="W65">
        <v>1</v>
      </c>
    </row>
    <row r="66" spans="1:23">
      <c r="A66" t="s">
        <v>23</v>
      </c>
      <c r="B66" t="s">
        <v>24</v>
      </c>
      <c r="C66" t="s">
        <v>25</v>
      </c>
      <c r="D66" t="s">
        <v>26</v>
      </c>
      <c r="E66" t="s">
        <v>338</v>
      </c>
      <c r="F66" t="s">
        <v>37</v>
      </c>
      <c r="G66" t="s">
        <v>339</v>
      </c>
      <c r="H66" s="1">
        <v>43588</v>
      </c>
      <c r="I66" s="1">
        <v>44656.43864802083</v>
      </c>
      <c r="J66" t="s">
        <v>340</v>
      </c>
      <c r="K66" t="s">
        <v>243</v>
      </c>
      <c r="L66" s="1">
        <v>43602</v>
      </c>
      <c r="M66" t="s">
        <v>77</v>
      </c>
      <c r="N66" t="s">
        <v>78</v>
      </c>
      <c r="O66" t="s">
        <v>324</v>
      </c>
      <c r="R66" t="s">
        <v>79</v>
      </c>
      <c r="S66" t="b">
        <v>0</v>
      </c>
      <c r="T66" s="1">
        <v>44834</v>
      </c>
      <c r="U66" s="2">
        <f>HYPERLINK("https://sbirkapp.gov.cz/detail/SPPHXFEPSOVWF7AS", "https://sbirkapp.gov.cz/detail/SPPHXFEPSOVWF7AS")</f>
        <v>0</v>
      </c>
      <c r="V66" t="s">
        <v>341</v>
      </c>
      <c r="W66">
        <v>1</v>
      </c>
    </row>
    <row r="67" spans="1:23">
      <c r="A67" t="s">
        <v>23</v>
      </c>
      <c r="B67" t="s">
        <v>24</v>
      </c>
      <c r="C67" t="s">
        <v>25</v>
      </c>
      <c r="D67" t="s">
        <v>26</v>
      </c>
      <c r="E67" t="s">
        <v>342</v>
      </c>
      <c r="F67" t="s">
        <v>37</v>
      </c>
      <c r="G67" t="s">
        <v>343</v>
      </c>
      <c r="H67" s="1">
        <v>40589</v>
      </c>
      <c r="I67" s="1">
        <v>44656.43811538487</v>
      </c>
      <c r="J67" t="s">
        <v>344</v>
      </c>
      <c r="K67" t="s">
        <v>243</v>
      </c>
      <c r="L67" s="1">
        <v>40603</v>
      </c>
      <c r="M67" t="s">
        <v>77</v>
      </c>
      <c r="N67" t="s">
        <v>78</v>
      </c>
      <c r="O67" t="s">
        <v>324</v>
      </c>
      <c r="R67" t="s">
        <v>79</v>
      </c>
      <c r="S67" t="b">
        <v>0</v>
      </c>
      <c r="T67" s="1">
        <v>44834</v>
      </c>
      <c r="U67" s="2">
        <f>HYPERLINK("https://sbirkapp.gov.cz/detail/SPPCRNI7TNI5CLRE", "https://sbirkapp.gov.cz/detail/SPPCRNI7TNI5CLRE")</f>
        <v>0</v>
      </c>
      <c r="V67" t="s">
        <v>345</v>
      </c>
      <c r="W67">
        <v>1</v>
      </c>
    </row>
    <row r="68" spans="1:23">
      <c r="A68" t="s">
        <v>23</v>
      </c>
      <c r="B68" t="s">
        <v>24</v>
      </c>
      <c r="C68" t="s">
        <v>25</v>
      </c>
      <c r="D68" t="s">
        <v>26</v>
      </c>
      <c r="E68" t="s">
        <v>346</v>
      </c>
      <c r="F68" t="s">
        <v>37</v>
      </c>
      <c r="G68" t="s">
        <v>347</v>
      </c>
      <c r="H68" s="1">
        <v>40127</v>
      </c>
      <c r="I68" s="1">
        <v>44656.35575236169</v>
      </c>
      <c r="J68" t="s">
        <v>348</v>
      </c>
      <c r="K68" t="s">
        <v>243</v>
      </c>
      <c r="L68" s="1">
        <v>40141</v>
      </c>
      <c r="M68" t="s">
        <v>77</v>
      </c>
      <c r="N68" t="s">
        <v>78</v>
      </c>
      <c r="Q68" t="s">
        <v>349</v>
      </c>
      <c r="R68" t="s">
        <v>79</v>
      </c>
      <c r="S68" t="b">
        <v>0</v>
      </c>
      <c r="T68" s="1">
        <v>44834</v>
      </c>
      <c r="U68" s="2">
        <f>HYPERLINK("https://sbirkapp.gov.cz/detail/SPP2XNK45BRW4E5I", "https://sbirkapp.gov.cz/detail/SPP2XNK45BRW4E5I")</f>
        <v>0</v>
      </c>
      <c r="V68" t="s">
        <v>350</v>
      </c>
      <c r="W68">
        <v>1</v>
      </c>
    </row>
    <row r="69" spans="1:23">
      <c r="A69" t="s">
        <v>23</v>
      </c>
      <c r="B69" t="s">
        <v>24</v>
      </c>
      <c r="C69" t="s">
        <v>25</v>
      </c>
      <c r="D69" t="s">
        <v>26</v>
      </c>
      <c r="E69" t="s">
        <v>351</v>
      </c>
      <c r="F69" t="s">
        <v>37</v>
      </c>
      <c r="G69" t="s">
        <v>352</v>
      </c>
      <c r="H69" s="1">
        <v>43588</v>
      </c>
      <c r="I69" s="1">
        <v>44648.69229595055</v>
      </c>
      <c r="J69" t="s">
        <v>340</v>
      </c>
      <c r="K69" t="s">
        <v>243</v>
      </c>
      <c r="L69" s="1">
        <v>43602</v>
      </c>
      <c r="M69" t="s">
        <v>353</v>
      </c>
      <c r="N69" t="s">
        <v>354</v>
      </c>
      <c r="O69" t="s">
        <v>355</v>
      </c>
      <c r="S69" t="b">
        <v>1</v>
      </c>
      <c r="U69" s="2">
        <f>HYPERLINK("https://sbirkapp.gov.cz/detail/SPPQUKQDNRESUWAW", "https://sbirkapp.gov.cz/detail/SPPQUKQDNRESUWAW")</f>
        <v>0</v>
      </c>
      <c r="V69" t="s">
        <v>356</v>
      </c>
      <c r="W69">
        <v>1</v>
      </c>
    </row>
    <row r="70" spans="1:23">
      <c r="A70" t="s">
        <v>23</v>
      </c>
      <c r="B70" t="s">
        <v>24</v>
      </c>
      <c r="C70" t="s">
        <v>25</v>
      </c>
      <c r="D70" t="s">
        <v>26</v>
      </c>
      <c r="E70" t="s">
        <v>357</v>
      </c>
      <c r="F70" t="s">
        <v>37</v>
      </c>
      <c r="G70" t="s">
        <v>358</v>
      </c>
      <c r="H70" s="1">
        <v>42674</v>
      </c>
      <c r="I70" s="1">
        <v>44642.65031888463</v>
      </c>
      <c r="J70" t="s">
        <v>359</v>
      </c>
      <c r="K70" t="s">
        <v>243</v>
      </c>
      <c r="L70" s="1">
        <v>42690</v>
      </c>
      <c r="M70" t="s">
        <v>353</v>
      </c>
      <c r="N70" t="s">
        <v>354</v>
      </c>
      <c r="O70" t="s">
        <v>355</v>
      </c>
      <c r="S70" t="b">
        <v>1</v>
      </c>
      <c r="U70" s="2">
        <f>HYPERLINK("https://sbirkapp.gov.cz/detail/SPPAUXLBWRZKV572", "https://sbirkapp.gov.cz/detail/SPPAUXLBWRZKV572")</f>
        <v>0</v>
      </c>
      <c r="V70" t="s">
        <v>360</v>
      </c>
      <c r="W70">
        <v>1</v>
      </c>
    </row>
    <row r="71" spans="1:23">
      <c r="A71" t="s">
        <v>23</v>
      </c>
      <c r="B71" t="s">
        <v>24</v>
      </c>
      <c r="C71" t="s">
        <v>25</v>
      </c>
      <c r="D71" t="s">
        <v>26</v>
      </c>
      <c r="E71" t="s">
        <v>361</v>
      </c>
      <c r="F71" t="s">
        <v>37</v>
      </c>
      <c r="G71" t="s">
        <v>362</v>
      </c>
      <c r="H71" s="1">
        <v>43039</v>
      </c>
      <c r="I71" s="1">
        <v>44642.65031078259</v>
      </c>
      <c r="J71" t="s">
        <v>363</v>
      </c>
      <c r="K71" t="s">
        <v>243</v>
      </c>
      <c r="L71" s="1">
        <v>43069</v>
      </c>
      <c r="M71" t="s">
        <v>353</v>
      </c>
      <c r="N71" t="s">
        <v>354</v>
      </c>
      <c r="O71" t="s">
        <v>355</v>
      </c>
      <c r="S71" t="b">
        <v>1</v>
      </c>
      <c r="U71" s="2">
        <f>HYPERLINK("https://sbirkapp.gov.cz/detail/SPPM7ARTBBVZNZOI", "https://sbirkapp.gov.cz/detail/SPPM7ARTBBVZNZOI")</f>
        <v>0</v>
      </c>
      <c r="V71" t="s">
        <v>364</v>
      </c>
      <c r="W71">
        <v>1</v>
      </c>
    </row>
    <row r="72" spans="1:23">
      <c r="A72" t="s">
        <v>23</v>
      </c>
      <c r="B72" t="s">
        <v>24</v>
      </c>
      <c r="C72" t="s">
        <v>25</v>
      </c>
      <c r="D72" t="s">
        <v>26</v>
      </c>
      <c r="E72" t="s">
        <v>365</v>
      </c>
      <c r="F72" t="s">
        <v>28</v>
      </c>
      <c r="G72" t="s">
        <v>366</v>
      </c>
      <c r="H72" s="1">
        <v>44425</v>
      </c>
      <c r="I72" s="1">
        <v>44641.69214677931</v>
      </c>
      <c r="J72" t="s">
        <v>367</v>
      </c>
      <c r="K72" t="s">
        <v>243</v>
      </c>
      <c r="L72" s="1">
        <v>44439</v>
      </c>
      <c r="M72" t="s">
        <v>85</v>
      </c>
      <c r="N72" t="s">
        <v>86</v>
      </c>
      <c r="O72" t="s">
        <v>87</v>
      </c>
      <c r="S72" t="b">
        <v>1</v>
      </c>
      <c r="U72" s="2">
        <f>HYPERLINK("https://sbirkapp.gov.cz/detail/SPPSA2SABNEWJGSO", "https://sbirkapp.gov.cz/detail/SPPSA2SABNEWJGSO")</f>
        <v>0</v>
      </c>
      <c r="V72" t="s">
        <v>368</v>
      </c>
      <c r="W72">
        <v>1</v>
      </c>
    </row>
    <row r="73" spans="1:23">
      <c r="A73" t="s">
        <v>23</v>
      </c>
      <c r="B73" t="s">
        <v>24</v>
      </c>
      <c r="C73" t="s">
        <v>25</v>
      </c>
      <c r="D73" t="s">
        <v>26</v>
      </c>
      <c r="E73" t="s">
        <v>369</v>
      </c>
      <c r="F73" t="s">
        <v>37</v>
      </c>
      <c r="G73" t="s">
        <v>370</v>
      </c>
      <c r="H73" s="1">
        <v>43998</v>
      </c>
      <c r="I73" s="1">
        <v>44641.69213785983</v>
      </c>
      <c r="J73" t="s">
        <v>371</v>
      </c>
      <c r="K73" t="s">
        <v>243</v>
      </c>
      <c r="L73" s="1">
        <v>44006</v>
      </c>
      <c r="M73" t="s">
        <v>223</v>
      </c>
      <c r="N73" t="s">
        <v>224</v>
      </c>
      <c r="O73" t="s">
        <v>372</v>
      </c>
      <c r="R73" t="s">
        <v>373</v>
      </c>
      <c r="S73" t="b">
        <v>0</v>
      </c>
      <c r="T73" s="1">
        <v>44834</v>
      </c>
      <c r="U73" s="2">
        <f>HYPERLINK("https://sbirkapp.gov.cz/detail/SPPT5HO7T36Z5DEE", "https://sbirkapp.gov.cz/detail/SPPT5HO7T36Z5DEE")</f>
        <v>0</v>
      </c>
      <c r="V73" t="s">
        <v>374</v>
      </c>
      <c r="W73">
        <v>1</v>
      </c>
    </row>
    <row r="74" spans="1:23">
      <c r="A74" t="s">
        <v>23</v>
      </c>
      <c r="B74" t="s">
        <v>24</v>
      </c>
      <c r="C74" t="s">
        <v>25</v>
      </c>
      <c r="D74" t="s">
        <v>26</v>
      </c>
      <c r="E74" t="s">
        <v>375</v>
      </c>
      <c r="F74" t="s">
        <v>37</v>
      </c>
      <c r="G74" t="s">
        <v>376</v>
      </c>
      <c r="H74" s="1">
        <v>41170</v>
      </c>
      <c r="I74" s="1">
        <v>44641.69213010892</v>
      </c>
      <c r="J74" t="s">
        <v>377</v>
      </c>
      <c r="K74" t="s">
        <v>243</v>
      </c>
      <c r="L74" s="1">
        <v>41178</v>
      </c>
      <c r="M74" t="s">
        <v>353</v>
      </c>
      <c r="N74" t="s">
        <v>354</v>
      </c>
      <c r="Q74" t="s">
        <v>378</v>
      </c>
      <c r="S74" t="b">
        <v>1</v>
      </c>
      <c r="U74" s="2">
        <f>HYPERLINK("https://sbirkapp.gov.cz/detail/SPPZWZUILSF4UZKC", "https://sbirkapp.gov.cz/detail/SPPZWZUILSF4UZKC")</f>
        <v>0</v>
      </c>
      <c r="V74" t="s">
        <v>379</v>
      </c>
      <c r="W74">
        <v>1</v>
      </c>
    </row>
    <row r="75" spans="1:23">
      <c r="A75" t="s">
        <v>23</v>
      </c>
      <c r="B75" t="s">
        <v>24</v>
      </c>
      <c r="C75" t="s">
        <v>25</v>
      </c>
      <c r="D75" t="s">
        <v>26</v>
      </c>
      <c r="E75" t="s">
        <v>380</v>
      </c>
      <c r="F75" t="s">
        <v>37</v>
      </c>
      <c r="G75" t="s">
        <v>381</v>
      </c>
      <c r="H75" s="1">
        <v>44362</v>
      </c>
      <c r="I75" s="1">
        <v>44637.64925528954</v>
      </c>
      <c r="J75" t="s">
        <v>382</v>
      </c>
      <c r="K75" t="s">
        <v>243</v>
      </c>
      <c r="L75" s="1">
        <v>44363</v>
      </c>
      <c r="M75" t="s">
        <v>47</v>
      </c>
      <c r="N75" t="s">
        <v>48</v>
      </c>
      <c r="O75" t="s">
        <v>201</v>
      </c>
      <c r="R75" t="s">
        <v>202</v>
      </c>
      <c r="S75" t="b">
        <v>0</v>
      </c>
      <c r="T75" s="1">
        <v>46204</v>
      </c>
      <c r="U75" s="2">
        <f>HYPERLINK("https://sbirkapp.gov.cz/detail/SPPWVMGTXLOHGI2S", "https://sbirkapp.gov.cz/detail/SPPWVMGTXLOHGI2S")</f>
        <v>0</v>
      </c>
      <c r="V75" t="s">
        <v>383</v>
      </c>
      <c r="W75">
        <v>1</v>
      </c>
    </row>
    <row r="76" spans="1:23">
      <c r="A76" t="s">
        <v>23</v>
      </c>
      <c r="B76" t="s">
        <v>24</v>
      </c>
      <c r="C76" t="s">
        <v>25</v>
      </c>
      <c r="D76" t="s">
        <v>26</v>
      </c>
      <c r="E76" t="s">
        <v>384</v>
      </c>
      <c r="F76" t="s">
        <v>37</v>
      </c>
      <c r="G76" t="s">
        <v>385</v>
      </c>
      <c r="H76" s="1">
        <v>44362</v>
      </c>
      <c r="I76" s="1">
        <v>44637.64924627134</v>
      </c>
      <c r="J76" t="s">
        <v>382</v>
      </c>
      <c r="K76" t="s">
        <v>243</v>
      </c>
      <c r="L76" s="1">
        <v>44363</v>
      </c>
      <c r="M76" t="s">
        <v>40</v>
      </c>
      <c r="N76" t="s">
        <v>314</v>
      </c>
      <c r="O76" t="s">
        <v>42</v>
      </c>
      <c r="S76" t="b">
        <v>1</v>
      </c>
      <c r="U76" s="2">
        <f>HYPERLINK("https://sbirkapp.gov.cz/detail/SPPEKUCEBM5YHYOW", "https://sbirkapp.gov.cz/detail/SPPEKUCEBM5YHYOW")</f>
        <v>0</v>
      </c>
      <c r="V76" t="s">
        <v>386</v>
      </c>
      <c r="W76">
        <v>1</v>
      </c>
    </row>
    <row r="77" spans="1:23">
      <c r="A77" t="s">
        <v>23</v>
      </c>
      <c r="B77" t="s">
        <v>24</v>
      </c>
      <c r="C77" t="s">
        <v>25</v>
      </c>
      <c r="D77" t="s">
        <v>26</v>
      </c>
      <c r="E77" t="s">
        <v>387</v>
      </c>
      <c r="F77" t="s">
        <v>28</v>
      </c>
      <c r="G77" t="s">
        <v>388</v>
      </c>
      <c r="H77" s="1">
        <v>44379</v>
      </c>
      <c r="I77" s="1">
        <v>44637.64923675258</v>
      </c>
      <c r="J77" t="s">
        <v>389</v>
      </c>
      <c r="K77" t="s">
        <v>243</v>
      </c>
      <c r="L77" s="1">
        <v>44389</v>
      </c>
      <c r="M77" t="s">
        <v>85</v>
      </c>
      <c r="N77" t="s">
        <v>86</v>
      </c>
      <c r="O77" t="s">
        <v>87</v>
      </c>
      <c r="S77" t="b">
        <v>1</v>
      </c>
      <c r="U77" s="2">
        <f>HYPERLINK("https://sbirkapp.gov.cz/detail/SPPOGKB6ADYFRI7U", "https://sbirkapp.gov.cz/detail/SPPOGKB6ADYFRI7U")</f>
        <v>0</v>
      </c>
      <c r="V77" t="s">
        <v>390</v>
      </c>
      <c r="W77">
        <v>1</v>
      </c>
    </row>
    <row r="78" spans="1:23">
      <c r="A78" t="s">
        <v>23</v>
      </c>
      <c r="B78" t="s">
        <v>24</v>
      </c>
      <c r="C78" t="s">
        <v>25</v>
      </c>
      <c r="D78" t="s">
        <v>26</v>
      </c>
      <c r="E78" t="s">
        <v>391</v>
      </c>
      <c r="F78" t="s">
        <v>37</v>
      </c>
      <c r="G78" t="s">
        <v>392</v>
      </c>
      <c r="H78" s="1">
        <v>43802</v>
      </c>
      <c r="I78" s="1">
        <v>44637.64868871646</v>
      </c>
      <c r="J78" t="s">
        <v>393</v>
      </c>
      <c r="K78" t="s">
        <v>243</v>
      </c>
      <c r="L78" s="1">
        <v>43804</v>
      </c>
      <c r="M78" t="s">
        <v>223</v>
      </c>
      <c r="N78" t="s">
        <v>224</v>
      </c>
      <c r="Q78" t="s">
        <v>394</v>
      </c>
      <c r="R78" t="s">
        <v>373</v>
      </c>
      <c r="S78" t="b">
        <v>0</v>
      </c>
      <c r="T78" s="1">
        <v>44834</v>
      </c>
      <c r="U78" s="2">
        <f>HYPERLINK("https://sbirkapp.gov.cz/detail/SPPPLVC5KJAX7MJC", "https://sbirkapp.gov.cz/detail/SPPPLVC5KJAX7MJC")</f>
        <v>0</v>
      </c>
      <c r="V78" t="s">
        <v>395</v>
      </c>
      <c r="W78">
        <v>1</v>
      </c>
    </row>
    <row r="79" spans="1:23">
      <c r="A79" t="s">
        <v>23</v>
      </c>
      <c r="B79" t="s">
        <v>24</v>
      </c>
      <c r="C79" t="s">
        <v>25</v>
      </c>
      <c r="D79" t="s">
        <v>26</v>
      </c>
      <c r="E79" t="s">
        <v>396</v>
      </c>
      <c r="F79" t="s">
        <v>37</v>
      </c>
      <c r="G79" t="s">
        <v>397</v>
      </c>
      <c r="H79" s="1">
        <v>43802</v>
      </c>
      <c r="I79" s="1">
        <v>44637.64867792505</v>
      </c>
      <c r="J79" t="s">
        <v>398</v>
      </c>
      <c r="K79" t="s">
        <v>243</v>
      </c>
      <c r="L79" s="1">
        <v>43804</v>
      </c>
      <c r="M79" t="s">
        <v>399</v>
      </c>
      <c r="N79" t="s">
        <v>400</v>
      </c>
      <c r="S79" t="b">
        <v>1</v>
      </c>
      <c r="U79" s="2">
        <f>HYPERLINK("https://sbirkapp.gov.cz/detail/SPP4M6BCRIDG6BMG", "https://sbirkapp.gov.cz/detail/SPP4M6BCRIDG6BMG")</f>
        <v>0</v>
      </c>
      <c r="V79" t="s">
        <v>401</v>
      </c>
      <c r="W79">
        <v>1</v>
      </c>
    </row>
    <row r="80" spans="1:23">
      <c r="A80" t="s">
        <v>23</v>
      </c>
      <c r="B80" t="s">
        <v>24</v>
      </c>
      <c r="C80" t="s">
        <v>25</v>
      </c>
      <c r="D80" t="s">
        <v>26</v>
      </c>
      <c r="E80" t="s">
        <v>402</v>
      </c>
      <c r="F80" t="s">
        <v>37</v>
      </c>
      <c r="G80" t="s">
        <v>403</v>
      </c>
      <c r="H80" s="1">
        <v>43802</v>
      </c>
      <c r="I80" s="1">
        <v>44637.64866963938</v>
      </c>
      <c r="J80" t="s">
        <v>393</v>
      </c>
      <c r="K80" t="s">
        <v>243</v>
      </c>
      <c r="L80" s="1">
        <v>43804</v>
      </c>
      <c r="M80" t="s">
        <v>404</v>
      </c>
      <c r="N80" t="s">
        <v>405</v>
      </c>
      <c r="S80" t="b">
        <v>1</v>
      </c>
      <c r="U80" s="2">
        <f>HYPERLINK("https://sbirkapp.gov.cz/detail/SPP2NTUPHVYBS7E6", "https://sbirkapp.gov.cz/detail/SPP2NTUPHVYBS7E6")</f>
        <v>0</v>
      </c>
      <c r="V80" t="s">
        <v>406</v>
      </c>
      <c r="W80">
        <v>1</v>
      </c>
    </row>
    <row r="81" spans="1:23">
      <c r="A81" t="s">
        <v>23</v>
      </c>
      <c r="B81" t="s">
        <v>24</v>
      </c>
      <c r="C81" t="s">
        <v>25</v>
      </c>
      <c r="D81" t="s">
        <v>26</v>
      </c>
      <c r="E81" t="s">
        <v>407</v>
      </c>
      <c r="F81" t="s">
        <v>37</v>
      </c>
      <c r="G81" t="s">
        <v>408</v>
      </c>
      <c r="H81" s="1">
        <v>44082</v>
      </c>
      <c r="I81" s="1">
        <v>44637.64865702063</v>
      </c>
      <c r="J81" t="s">
        <v>409</v>
      </c>
      <c r="K81" t="s">
        <v>243</v>
      </c>
      <c r="L81" s="1">
        <v>44088</v>
      </c>
      <c r="M81" t="s">
        <v>211</v>
      </c>
      <c r="N81" t="s">
        <v>212</v>
      </c>
      <c r="O81" t="s">
        <v>410</v>
      </c>
      <c r="R81" t="s">
        <v>411</v>
      </c>
      <c r="S81" t="b">
        <v>0</v>
      </c>
      <c r="T81" s="1">
        <v>44834</v>
      </c>
      <c r="U81" s="2">
        <f>HYPERLINK("https://sbirkapp.gov.cz/detail/SPPHU5D2RNEFC7OY", "https://sbirkapp.gov.cz/detail/SPPHU5D2RNEFC7OY")</f>
        <v>0</v>
      </c>
      <c r="V81" t="s">
        <v>412</v>
      </c>
      <c r="W81">
        <v>1</v>
      </c>
    </row>
    <row r="82" spans="1:23">
      <c r="A82" t="s">
        <v>23</v>
      </c>
      <c r="B82" t="s">
        <v>24</v>
      </c>
      <c r="C82" t="s">
        <v>25</v>
      </c>
      <c r="D82" t="s">
        <v>26</v>
      </c>
      <c r="E82" t="s">
        <v>413</v>
      </c>
      <c r="F82" t="s">
        <v>37</v>
      </c>
      <c r="G82" t="s">
        <v>414</v>
      </c>
      <c r="H82" s="1">
        <v>44306</v>
      </c>
      <c r="I82" s="1">
        <v>44637.64864234262</v>
      </c>
      <c r="J82" t="s">
        <v>415</v>
      </c>
      <c r="K82" t="s">
        <v>243</v>
      </c>
      <c r="L82" s="1">
        <v>44307</v>
      </c>
      <c r="M82" t="s">
        <v>40</v>
      </c>
      <c r="N82" t="s">
        <v>314</v>
      </c>
      <c r="O82" t="s">
        <v>42</v>
      </c>
      <c r="S82" t="b">
        <v>1</v>
      </c>
      <c r="U82" s="2">
        <f>HYPERLINK("https://sbirkapp.gov.cz/detail/SPPNEKEU5ODAXBBK", "https://sbirkapp.gov.cz/detail/SPPNEKEU5ODAXBBK")</f>
        <v>0</v>
      </c>
      <c r="V82" t="s">
        <v>416</v>
      </c>
      <c r="W82">
        <v>1</v>
      </c>
    </row>
    <row r="83" spans="1:23">
      <c r="A83" t="s">
        <v>23</v>
      </c>
      <c r="B83" t="s">
        <v>24</v>
      </c>
      <c r="C83" t="s">
        <v>25</v>
      </c>
      <c r="D83" t="s">
        <v>26</v>
      </c>
      <c r="E83" t="s">
        <v>417</v>
      </c>
      <c r="F83" t="s">
        <v>28</v>
      </c>
      <c r="G83" t="s">
        <v>418</v>
      </c>
      <c r="H83" s="1">
        <v>44068</v>
      </c>
      <c r="I83" s="1">
        <v>44637.43853284775</v>
      </c>
      <c r="J83" t="s">
        <v>419</v>
      </c>
      <c r="K83" t="s">
        <v>243</v>
      </c>
      <c r="L83" s="1">
        <v>44070</v>
      </c>
      <c r="M83" t="s">
        <v>85</v>
      </c>
      <c r="N83" t="s">
        <v>86</v>
      </c>
      <c r="O83" t="s">
        <v>87</v>
      </c>
      <c r="S83" t="b">
        <v>1</v>
      </c>
      <c r="U83" s="2">
        <f>HYPERLINK("https://sbirkapp.gov.cz/detail/SPPY4D7422KVTZQS", "https://sbirkapp.gov.cz/detail/SPPY4D7422KVTZQS")</f>
        <v>0</v>
      </c>
      <c r="V83" t="s">
        <v>420</v>
      </c>
      <c r="W83">
        <v>1</v>
      </c>
    </row>
    <row r="84" spans="1:23">
      <c r="A84" t="s">
        <v>23</v>
      </c>
      <c r="B84" t="s">
        <v>24</v>
      </c>
      <c r="C84" t="s">
        <v>25</v>
      </c>
      <c r="D84" t="s">
        <v>26</v>
      </c>
      <c r="E84" t="s">
        <v>421</v>
      </c>
      <c r="F84" t="s">
        <v>37</v>
      </c>
      <c r="G84" t="s">
        <v>422</v>
      </c>
      <c r="H84" s="1">
        <v>43802</v>
      </c>
      <c r="I84" s="1">
        <v>44637.4379945287</v>
      </c>
      <c r="J84" t="s">
        <v>423</v>
      </c>
      <c r="K84" t="s">
        <v>243</v>
      </c>
      <c r="L84" s="1">
        <v>43804</v>
      </c>
      <c r="M84" t="s">
        <v>424</v>
      </c>
      <c r="N84" t="s">
        <v>425</v>
      </c>
      <c r="S84" t="b">
        <v>1</v>
      </c>
      <c r="U84" s="2">
        <f>HYPERLINK("https://sbirkapp.gov.cz/detail/SPPDKWZ3DME3MHRY", "https://sbirkapp.gov.cz/detail/SPPDKWZ3DME3MHRY")</f>
        <v>0</v>
      </c>
      <c r="V84" t="s">
        <v>426</v>
      </c>
      <c r="W84">
        <v>1</v>
      </c>
    </row>
    <row r="85" spans="1:23">
      <c r="A85" t="s">
        <v>23</v>
      </c>
      <c r="B85" t="s">
        <v>24</v>
      </c>
      <c r="C85" t="s">
        <v>25</v>
      </c>
      <c r="D85" t="s">
        <v>26</v>
      </c>
      <c r="E85" t="s">
        <v>427</v>
      </c>
      <c r="F85" t="s">
        <v>28</v>
      </c>
      <c r="G85" t="s">
        <v>428</v>
      </c>
      <c r="H85" s="1">
        <v>43998</v>
      </c>
      <c r="I85" s="1">
        <v>44637.35516897934</v>
      </c>
      <c r="J85" t="s">
        <v>429</v>
      </c>
      <c r="K85" t="s">
        <v>243</v>
      </c>
      <c r="L85" s="1">
        <v>44001</v>
      </c>
      <c r="M85" t="s">
        <v>85</v>
      </c>
      <c r="N85" t="s">
        <v>86</v>
      </c>
      <c r="Q85" t="s">
        <v>430</v>
      </c>
      <c r="S85" t="b">
        <v>1</v>
      </c>
      <c r="U85" s="2">
        <f>HYPERLINK("https://sbirkapp.gov.cz/detail/SPPROGXEJ2IMGN6K", "https://sbirkapp.gov.cz/detail/SPPROGXEJ2IMGN6K")</f>
        <v>0</v>
      </c>
      <c r="V85" t="s">
        <v>431</v>
      </c>
      <c r="W85">
        <v>1</v>
      </c>
    </row>
    <row r="86" spans="1:23">
      <c r="A86" t="s">
        <v>23</v>
      </c>
      <c r="B86" t="s">
        <v>24</v>
      </c>
      <c r="C86" t="s">
        <v>25</v>
      </c>
      <c r="D86" t="s">
        <v>26</v>
      </c>
      <c r="E86" t="s">
        <v>432</v>
      </c>
      <c r="F86" t="s">
        <v>37</v>
      </c>
      <c r="G86" t="s">
        <v>433</v>
      </c>
      <c r="H86" s="1">
        <v>44082</v>
      </c>
      <c r="I86" s="1">
        <v>44637.35515252551</v>
      </c>
      <c r="J86" t="s">
        <v>434</v>
      </c>
      <c r="K86" t="s">
        <v>243</v>
      </c>
      <c r="L86" s="1">
        <v>44088</v>
      </c>
      <c r="M86" t="s">
        <v>435</v>
      </c>
      <c r="N86" t="s">
        <v>436</v>
      </c>
      <c r="R86" t="s">
        <v>437</v>
      </c>
      <c r="S86" t="b">
        <v>0</v>
      </c>
      <c r="T86" s="1">
        <v>45658</v>
      </c>
      <c r="U86" s="2">
        <f>HYPERLINK("https://sbirkapp.gov.cz/detail/SPPLTCMGMWJAYVBI", "https://sbirkapp.gov.cz/detail/SPPLTCMGMWJAYVBI")</f>
        <v>0</v>
      </c>
      <c r="V86" t="s">
        <v>438</v>
      </c>
      <c r="W86">
        <v>1</v>
      </c>
    </row>
    <row r="87" spans="1:23">
      <c r="A87" t="s">
        <v>23</v>
      </c>
      <c r="B87" t="s">
        <v>24</v>
      </c>
      <c r="C87" t="s">
        <v>25</v>
      </c>
      <c r="D87" t="s">
        <v>26</v>
      </c>
      <c r="E87" t="s">
        <v>439</v>
      </c>
      <c r="F87" t="s">
        <v>37</v>
      </c>
      <c r="G87" t="s">
        <v>440</v>
      </c>
      <c r="H87" s="1">
        <v>43949</v>
      </c>
      <c r="I87" s="1">
        <v>44637.35514473382</v>
      </c>
      <c r="J87" t="s">
        <v>441</v>
      </c>
      <c r="K87" t="s">
        <v>243</v>
      </c>
      <c r="L87" s="1">
        <v>43957</v>
      </c>
      <c r="M87" t="s">
        <v>211</v>
      </c>
      <c r="N87" t="s">
        <v>212</v>
      </c>
      <c r="Q87" t="s">
        <v>442</v>
      </c>
      <c r="R87" t="s">
        <v>411</v>
      </c>
      <c r="S87" t="b">
        <v>0</v>
      </c>
      <c r="T87" s="1">
        <v>44834</v>
      </c>
      <c r="U87" s="2">
        <f>HYPERLINK("https://sbirkapp.gov.cz/detail/SPPVWWV3ONX2XVFK", "https://sbirkapp.gov.cz/detail/SPPVWWV3ONX2XVFK")</f>
        <v>0</v>
      </c>
      <c r="V87" t="s">
        <v>443</v>
      </c>
      <c r="W87">
        <v>1</v>
      </c>
    </row>
    <row r="88" spans="1:23">
      <c r="A88" t="s">
        <v>23</v>
      </c>
      <c r="B88" t="s">
        <v>24</v>
      </c>
      <c r="C88" t="s">
        <v>25</v>
      </c>
      <c r="D88" t="s">
        <v>26</v>
      </c>
      <c r="E88" t="s">
        <v>444</v>
      </c>
      <c r="F88" t="s">
        <v>37</v>
      </c>
      <c r="G88" t="s">
        <v>445</v>
      </c>
      <c r="H88" s="1">
        <v>44153</v>
      </c>
      <c r="I88" s="1">
        <v>44636.69163242955</v>
      </c>
      <c r="J88" t="s">
        <v>434</v>
      </c>
      <c r="K88" t="s">
        <v>243</v>
      </c>
      <c r="L88" s="1">
        <v>44158</v>
      </c>
      <c r="M88" t="s">
        <v>40</v>
      </c>
      <c r="N88" t="s">
        <v>314</v>
      </c>
      <c r="Q88" t="s">
        <v>446</v>
      </c>
      <c r="S88" t="b">
        <v>1</v>
      </c>
      <c r="U88" s="2">
        <f>HYPERLINK("https://sbirkapp.gov.cz/detail/SPPFBPPOOT7QNXGO", "https://sbirkapp.gov.cz/detail/SPPFBPPOOT7QNXGO")</f>
        <v>0</v>
      </c>
      <c r="V88" t="s">
        <v>447</v>
      </c>
      <c r="W88">
        <v>1</v>
      </c>
    </row>
    <row r="89" spans="1:23">
      <c r="A89" t="s">
        <v>23</v>
      </c>
      <c r="B89" t="s">
        <v>24</v>
      </c>
      <c r="C89" t="s">
        <v>25</v>
      </c>
      <c r="D89" t="s">
        <v>26</v>
      </c>
      <c r="E89" t="s">
        <v>448</v>
      </c>
      <c r="F89" t="s">
        <v>37</v>
      </c>
      <c r="G89" t="s">
        <v>449</v>
      </c>
      <c r="H89" s="1">
        <v>44173</v>
      </c>
      <c r="I89" s="1">
        <v>44636.69159616836</v>
      </c>
      <c r="J89" t="s">
        <v>434</v>
      </c>
      <c r="K89" t="s">
        <v>243</v>
      </c>
      <c r="L89" s="1">
        <v>44176</v>
      </c>
      <c r="M89" t="s">
        <v>47</v>
      </c>
      <c r="N89" t="s">
        <v>48</v>
      </c>
      <c r="Q89" t="s">
        <v>450</v>
      </c>
      <c r="R89" t="s">
        <v>451</v>
      </c>
      <c r="S89" t="b">
        <v>0</v>
      </c>
      <c r="T89" s="1">
        <v>45017</v>
      </c>
      <c r="U89" s="2">
        <f>HYPERLINK("https://sbirkapp.gov.cz/detail/SPPFNOKO5OCTD37Q", "https://sbirkapp.gov.cz/detail/SPPFNOKO5OCTD37Q")</f>
        <v>0</v>
      </c>
      <c r="V89" t="s">
        <v>452</v>
      </c>
      <c r="W89">
        <v>1</v>
      </c>
    </row>
    <row r="90" spans="1:23">
      <c r="A90" t="s">
        <v>23</v>
      </c>
      <c r="B90" t="s">
        <v>24</v>
      </c>
      <c r="C90" t="s">
        <v>25</v>
      </c>
      <c r="D90" t="s">
        <v>26</v>
      </c>
      <c r="E90" t="s">
        <v>453</v>
      </c>
      <c r="F90" t="s">
        <v>37</v>
      </c>
      <c r="G90" t="s">
        <v>454</v>
      </c>
      <c r="H90" s="1">
        <v>44446</v>
      </c>
      <c r="I90" s="1">
        <v>44636.69053620312</v>
      </c>
      <c r="J90" t="s">
        <v>455</v>
      </c>
      <c r="K90" t="s">
        <v>243</v>
      </c>
      <c r="L90" s="1">
        <v>44452</v>
      </c>
      <c r="M90" t="s">
        <v>121</v>
      </c>
      <c r="N90" t="s">
        <v>122</v>
      </c>
      <c r="Q90" t="s">
        <v>456</v>
      </c>
      <c r="R90" t="s">
        <v>123</v>
      </c>
      <c r="S90" t="b">
        <v>0</v>
      </c>
      <c r="T90" s="1">
        <v>45292</v>
      </c>
      <c r="U90" s="2">
        <f>HYPERLINK("https://sbirkapp.gov.cz/detail/SPPBFTYAVDIKN7GE", "https://sbirkapp.gov.cz/detail/SPPBFTYAVDIKN7GE")</f>
        <v>0</v>
      </c>
      <c r="V90" t="s">
        <v>457</v>
      </c>
      <c r="W90">
        <v>1</v>
      </c>
    </row>
    <row r="91" spans="1:23">
      <c r="A91" t="s">
        <v>23</v>
      </c>
      <c r="B91" t="s">
        <v>24</v>
      </c>
      <c r="C91" t="s">
        <v>25</v>
      </c>
      <c r="D91" t="s">
        <v>26</v>
      </c>
      <c r="E91" t="s">
        <v>458</v>
      </c>
      <c r="F91" t="s">
        <v>37</v>
      </c>
      <c r="G91" t="s">
        <v>459</v>
      </c>
      <c r="H91" s="1">
        <v>44523</v>
      </c>
      <c r="I91" s="1">
        <v>44636.43955706157</v>
      </c>
      <c r="J91" t="s">
        <v>460</v>
      </c>
      <c r="K91" t="s">
        <v>243</v>
      </c>
      <c r="L91" s="1">
        <v>44530</v>
      </c>
      <c r="M91" t="s">
        <v>461</v>
      </c>
      <c r="N91" t="s">
        <v>462</v>
      </c>
      <c r="S91" t="b">
        <v>1</v>
      </c>
      <c r="U91" s="2">
        <f>HYPERLINK("https://sbirkapp.gov.cz/detail/SPPZSEOUB5WFL3RC", "https://sbirkapp.gov.cz/detail/SPPZSEOUB5WFL3RC")</f>
        <v>0</v>
      </c>
      <c r="V91" t="s">
        <v>463</v>
      </c>
      <c r="W91">
        <v>1</v>
      </c>
    </row>
    <row r="92" spans="1:23">
      <c r="A92" t="s">
        <v>23</v>
      </c>
      <c r="B92" t="s">
        <v>24</v>
      </c>
      <c r="C92" t="s">
        <v>25</v>
      </c>
      <c r="D92" t="s">
        <v>26</v>
      </c>
      <c r="E92" t="s">
        <v>464</v>
      </c>
      <c r="F92" t="s">
        <v>28</v>
      </c>
      <c r="G92" t="s">
        <v>465</v>
      </c>
      <c r="H92" s="1">
        <v>44628</v>
      </c>
      <c r="I92" s="1">
        <v>44635.3549033317</v>
      </c>
      <c r="J92" t="s">
        <v>466</v>
      </c>
      <c r="K92" t="s">
        <v>31</v>
      </c>
      <c r="M92" t="s">
        <v>85</v>
      </c>
      <c r="N92" t="s">
        <v>86</v>
      </c>
      <c r="S92" t="b">
        <v>1</v>
      </c>
      <c r="U92" s="2">
        <f>HYPERLINK("https://sbirkapp.gov.cz/detail/SPPCLHYLKFPR4JKY", "https://sbirkapp.gov.cz/detail/SPPCLHYLKFPR4JKY")</f>
        <v>0</v>
      </c>
      <c r="V92" t="s">
        <v>467</v>
      </c>
      <c r="W9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2026-08-17T22:13:25Z</dcterms:created>
  <dcterms:modified xsi:type="dcterms:W3CDTF">2026-08-17T22:13:25Z</dcterms:modified>
</cp:coreProperties>
</file>