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<sst xmlns="http://schemas.openxmlformats.org/spreadsheetml/2006/main" count="1035" uniqueCount="396">
  <si>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</si>
  <si>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</si>
  <si>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</si>
  <si>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</si>
  <si>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</si>
  <si>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</si>
  <si>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</si>
  <si>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</si>
  <si>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</si>
  <si>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</si>
  <si>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</si>
  <si>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</si>
  <si>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</si>
  <si>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</si>
  <si>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</si>
  <si>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</si>
  <si>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</si>
  <si>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</si>
  <si>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</si>
  <si>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</si>
  <si>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</si>
  <si>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</si>
  <si>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</si>
  <si>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STATUTÁRNÍ MĚSTO LIBEREC</t>
  </si>
  <si>
    <t>00262978</t>
  </si>
  <si>
    <t>7c6by6u</t>
  </si>
  <si>
    <t>Liberecký kraj</t>
  </si>
  <si>
    <t>4/2026</t>
  </si>
  <si>
    <t>Nařízení</t>
  </si>
  <si>
    <t>o stání silničních motorových vozidel na vymezených místních komunikacích ve městě Liberci</t>
  </si>
  <si>
    <t>2026-11-01</t>
  </si>
  <si>
    <t>Běžný</t>
  </si>
  <si>
    <t xml:space="preserve">pozemní komunikace - zpoplatnění stání a odstavení </t>
  </si>
  <si>
    <t xml:space="preserve">zákon č. 13/1997 Sb., o pozemních komunikacích - § 23 odst. 1 </t>
  </si>
  <si>
    <t>4/2025: o stání silničních motorových vozidel na vymezených místních komunikacích ve městě Liberci</t>
  </si>
  <si>
    <t>1735353278</t>
  </si>
  <si>
    <t>3/2026</t>
  </si>
  <si>
    <t>Obecně závazná vyhláška</t>
  </si>
  <si>
    <t>o zákazu odpalování pyrotechnických výrobků a jejich užívání k provádění ohňostrojných prací nebo ohňostrojů</t>
  </si>
  <si>
    <t>2026-04-01</t>
  </si>
  <si>
    <t>pyrotechnické výrobky; veřejný pořádek - jiné</t>
  </si>
  <si>
    <t>zákon č. 206/2015 Sb., zákon o pyrotechnice - § 35c; zákon č. 128/2000 Sb., o obcích - § 10 písm. a) - jiné</t>
  </si>
  <si>
    <t xml:space="preserve">1/2026: o zákazu odpalování pyrotechnických výrobků a jejich užívání k provádění ohňostrojných prací nebo ohňostrojů </t>
  </si>
  <si>
    <t>1673508019</t>
  </si>
  <si>
    <t>2/2026</t>
  </si>
  <si>
    <t>o nočním klidu</t>
  </si>
  <si>
    <t>2026-05-01</t>
  </si>
  <si>
    <t>noční klid</t>
  </si>
  <si>
    <t>zákon č. 251/2016 Sb., o některých přestupcích - § 5 odst. 7</t>
  </si>
  <si>
    <t>6/2020: o nočním klidu</t>
  </si>
  <si>
    <t>1673434540</t>
  </si>
  <si>
    <t>1/2026</t>
  </si>
  <si>
    <t xml:space="preserve">o zákazu odpalování pyrotechnických výrobků a jejich užívání k provádění ohňostrojných prací nebo ohňostrojů </t>
  </si>
  <si>
    <t>5/2025: o zákazu odpalování pyrotechnických výrobků a jejich užívání k provádění ohňostrojných prací nebo ohňostrojů</t>
  </si>
  <si>
    <t>3/2026: o zákazu odpalování pyrotechnických výrobků a jejich užívání k provádění ohňostrojných prací nebo ohňostrojů</t>
  </si>
  <si>
    <t>1656757571</t>
  </si>
  <si>
    <t>6/2025</t>
  </si>
  <si>
    <t>kterou se mění Obecně závazná vyhláška statutárního města Liberec č. 5/2019, o místním poplatku z pobytu</t>
  </si>
  <si>
    <t>2026-01-01</t>
  </si>
  <si>
    <t>místní poplatek z pobytu</t>
  </si>
  <si>
    <t>zákon č. 565/1990 Sb., o místních poplatcích - § 14 - z pobytu</t>
  </si>
  <si>
    <t>5/2019: o místním poplatku z pobytu</t>
  </si>
  <si>
    <t>1612546366</t>
  </si>
  <si>
    <t>5/2025</t>
  </si>
  <si>
    <t>2025-12-01</t>
  </si>
  <si>
    <t>1/2019: o regulaci používání pyrotechnických výrobků a lampionů štěstí; 8/2023: kterou se mění Obecně závazná vyhláška statutárního města Liberec č. 1/2019, o regulaci používání pyrotechnických výrobků a lampionů štěstí; 2/2024: kterou se mění Obecně závazná vyhláška statutárního města Liberec č. 1/2019, o regulaci používání pyrotechnických výrobků a lampionů štěstí</t>
  </si>
  <si>
    <t>1612483320</t>
  </si>
  <si>
    <t>4/2025</t>
  </si>
  <si>
    <t>2025-09-01</t>
  </si>
  <si>
    <t>10/2023: o stání silničních motorových vozidel na vymezených místních komunikacích ve městě Liberci</t>
  </si>
  <si>
    <t>4/2026: o stání silničních motorových vozidel na vymezených místních komunikacích ve městě Liberci</t>
  </si>
  <si>
    <t>1556887842</t>
  </si>
  <si>
    <t>3/2025</t>
  </si>
  <si>
    <t xml:space="preserve">o zákazu konzumace alkoholických nápojů a o zákazu bivakování a táboření na některých veřejných prostranstvích </t>
  </si>
  <si>
    <t>2025-07-16</t>
  </si>
  <si>
    <t>alkohol - zákaz konzumace; veřejný pořádek - konzumace alkoholu; veřejný pořádek - jiné</t>
  </si>
  <si>
    <t>zákon č. 65/2017 Sb., o ochraně zdraví před škodlivými účinky návykových látek - § 17 odst. 2 písm. a); zákon č. 128/2000 Sb., o obcích - § 10 písm. a) - konzumace alkoholu; zákon č. 128/2000 Sb., o obcích - § 10 písm. a) - jiné</t>
  </si>
  <si>
    <t>5/2012: o zákazu konzumace alkoholických nápojů na veřejném prostranství; 4/2023: kterou se mění Obecně závazná vyhláška statutárního města Liberec č. 5/2012, o zákazu konzumace alkoholických nápojů na veřejném prostranství</t>
  </si>
  <si>
    <t>1545383005</t>
  </si>
  <si>
    <t>2/2025</t>
  </si>
  <si>
    <t>kterou se mění Obecně závazná vyhláška statutárního města Liberec č. 6/2024, o regulaci provozování hazardních her na území statutárního města Liberec</t>
  </si>
  <si>
    <t>2025-06-19</t>
  </si>
  <si>
    <t>hazardní hry</t>
  </si>
  <si>
    <t>zákon č. 186/2016 Sb., o hazardních hrách - § 12 odst. 1</t>
  </si>
  <si>
    <t>6/2024: o regulaci provozování hazardních her na území statutárního města Liberec</t>
  </si>
  <si>
    <t>1532764108</t>
  </si>
  <si>
    <t>1/2025</t>
  </si>
  <si>
    <t xml:space="preserve">kterou se vymezují školské obvody spádových základních škol v Liberci </t>
  </si>
  <si>
    <t>2025-02-20</t>
  </si>
  <si>
    <t>školské obvody - základní školy; školské obvody - základní školy</t>
  </si>
  <si>
    <t>zákon č. 561/2004 Sb., školský zákon - § 178 odst. 2 písm. b); zákon č. 561/2004 Sb., školský zákon - § 178 odst. 2 písm. c)</t>
  </si>
  <si>
    <t xml:space="preserve">4/2024: kterou se vymezují školské obvody spádových základních škol v Liberci </t>
  </si>
  <si>
    <t>1474117546</t>
  </si>
  <si>
    <t>8/2024</t>
  </si>
  <si>
    <t>o vymezení úseků místních komunikací, chodníků a schodišť, na kterých se pro jejich malý dopravní význam nezajišťuje sjízdnost a schůdnost odstraňováním sněhu a náledí</t>
  </si>
  <si>
    <t>2024-11-11</t>
  </si>
  <si>
    <t>pozemní komunikace - vyznačení neudržovaných úseků</t>
  </si>
  <si>
    <t xml:space="preserve">zákon č. 13/1997 Sb., o pozemních komunikacích - § 27 odst. 5 </t>
  </si>
  <si>
    <t>5/2009: o vymezení úseků místních komunikací, chodníků a schodišť, na kterých se pro jejich malý dopravní význam nezajišťuje sjízdnost a schůdnost odstraňováním sněhu a náledí; 9/2023: kterým se mění Nařízení statutárního města Liberec č. 5/2009, o vymezení úseků místních komunikací, chodníků a schodišť, na kterých se pro jejich malý dopravní význam nezajišťuje sjízdnost a schůdnost odstraňováním sněhu a náledí</t>
  </si>
  <si>
    <t>1429795728</t>
  </si>
  <si>
    <t>7/2024</t>
  </si>
  <si>
    <t>o stanovení místních koeficientů daně z nemovitých věcí</t>
  </si>
  <si>
    <t>2025-01-01</t>
  </si>
  <si>
    <t>daň z nemovitých věcí - místní koeficient; daň z nemovitých věcí - místní koeficient</t>
  </si>
  <si>
    <t>zákon č. 338/1992 Sb., o dani z nemovitých věcí - § 12 odst. 1 písm. a) bod 1; zákon č. 338/1992 Sb., o dani z nemovitých věcí - § 12 odst. 1 písm. a) bod 4</t>
  </si>
  <si>
    <t>1/2011: o stanovení místního koeficientu pro výpočet daně z nemovitostí; 2/2011: o použití koeficientu pro výpočet daně z nemovitostí</t>
  </si>
  <si>
    <t>1380533641</t>
  </si>
  <si>
    <t>6/2024</t>
  </si>
  <si>
    <t>o regulaci provozování hazardních her na území statutárního města Liberec</t>
  </si>
  <si>
    <t>2024-06-19</t>
  </si>
  <si>
    <t>1/2023: o regulaci provozování hazardních her na území statutárního města Liberec</t>
  </si>
  <si>
    <t>2/2025: kterou se mění Obecně závazná vyhláška statutárního města Liberec č. 6/2024, o regulaci provozování hazardních her na území statutárního města Liberec</t>
  </si>
  <si>
    <t>1366311409</t>
  </si>
  <si>
    <t>5/2024</t>
  </si>
  <si>
    <t>kterou se mění Obecně závazná vyhláška statutárního města Liberec č. 1/2023, o regulaci provozování hazardních her na území statutárního města Liberec</t>
  </si>
  <si>
    <t>2024-04-15</t>
  </si>
  <si>
    <t xml:space="preserve">zákon č. 186/2016 Sb., o hazardních hrách - § 12 </t>
  </si>
  <si>
    <t>1335136194</t>
  </si>
  <si>
    <t>4/2024</t>
  </si>
  <si>
    <t>2/2021: kterou se vymezují školské obvody spádových základních škol v Liberci</t>
  </si>
  <si>
    <t xml:space="preserve">1/2025: kterou se vymezují školské obvody spádových základních škol v Liberci </t>
  </si>
  <si>
    <t>1335079834</t>
  </si>
  <si>
    <t>3/2024</t>
  </si>
  <si>
    <t xml:space="preserve">kterou se vymezují školské obvody spádových mateřských škol v Liberci </t>
  </si>
  <si>
    <t>školské obvody - mateřské školy</t>
  </si>
  <si>
    <t>zákon č. 561/2004 Sb., školský zákon - § 179 odst. 3 a § 178 odst. 2 písm. b)</t>
  </si>
  <si>
    <t>2/2020: kterou se vymezují školské obvody spádových mateřských škol v Liberci</t>
  </si>
  <si>
    <t>1334428500</t>
  </si>
  <si>
    <t>2/2024</t>
  </si>
  <si>
    <t>kterou se mění Obecně závazná vyhláška statutárního města Liberec č. 1/2019, o regulaci používání pyrotechnických výrobků a lampionů štěstí</t>
  </si>
  <si>
    <t>2024-04-01</t>
  </si>
  <si>
    <t>veřejný pořádek - pyrotechnika</t>
  </si>
  <si>
    <t>zákon č. 128/2000 Sb., o obcích - § 10 písm. a) - pyrotechnika</t>
  </si>
  <si>
    <t>1/2019: o regulaci používání pyrotechnických výrobků a lampionů štěstí</t>
  </si>
  <si>
    <t>5/2025: o zákazu odpalování pyrotechnických výrobků a jejich užívání k provádění ohňostrojných prací nebo ohňostrojů; 5/2025: o zákazu odpalování pyrotechnických výrobků a jejich užívání k provádění ohňostrojných prací nebo ohňostrojů</t>
  </si>
  <si>
    <t>1326622497</t>
  </si>
  <si>
    <t>4/2017</t>
  </si>
  <si>
    <t>o vedení technické mapy města</t>
  </si>
  <si>
    <t>2018-01-01</t>
  </si>
  <si>
    <t>Dle přechodného ustanovení</t>
  </si>
  <si>
    <t>technická mapa</t>
  </si>
  <si>
    <t xml:space="preserve">zákon č. 200/1994 Sb., o zeměměřictví a o změně a doplnění některých zákonů souvisejících s jeho zavedením - § 20 odst. 3 </t>
  </si>
  <si>
    <t>1317998816</t>
  </si>
  <si>
    <t>1/2024</t>
  </si>
  <si>
    <t>kterým se stanovuje Tarif městské dopravy v Liberci v rámci Integrovaného tarifu veřejné dopravy Libereckého kraje</t>
  </si>
  <si>
    <t>2024-02-01</t>
  </si>
  <si>
    <t>regulace cen - stanovení maximálních cen, pokud nejsou stanoveny ministerstvem</t>
  </si>
  <si>
    <t>zákon č. 265/1991 Sb., o působnosti orgánů České republiky v oblasti cen - § 4a odst. 1 písm. a)</t>
  </si>
  <si>
    <t>11/2023: kterým se stanovuje Tarif městské dopravy v Liberci v rámci Integrovaného tarifu veřejné dopravy Libereckého kraje</t>
  </si>
  <si>
    <t>Vyřazeno</t>
  </si>
  <si>
    <t>-</t>
  </si>
  <si>
    <t>1300725048</t>
  </si>
  <si>
    <t>16/2023</t>
  </si>
  <si>
    <t>kterou se mění Obecně závazná vyhláška statutárního města Liberec č. 5/2021, o místním poplatku za obecní systém odpadového hospodářství</t>
  </si>
  <si>
    <t>2024-01-01</t>
  </si>
  <si>
    <t>místní poplatek za obecní systém odpadového hospodářství</t>
  </si>
  <si>
    <t>zákon č. 565/1990 Sb., o místních poplatcích - § 14 - za obecní systém odpadového hospodářství</t>
  </si>
  <si>
    <t>5/2021: o místním poplatku za obecní systém odpadového hospodářství</t>
  </si>
  <si>
    <t>1286282208</t>
  </si>
  <si>
    <t>15/2023</t>
  </si>
  <si>
    <t>1286277362</t>
  </si>
  <si>
    <t>14/2023</t>
  </si>
  <si>
    <t>kterou se mění Obecně závazná vyhláška statutárního města Liberec č. 2/2016, o místním poplatku za užívání veřejného prostranství na území města Liberce</t>
  </si>
  <si>
    <t>místní poplatek za užívání veřejného prostranství</t>
  </si>
  <si>
    <t>zákon č. 565/1990 Sb., o místních poplatcích - § 14 - za užívání veřejného prostranství</t>
  </si>
  <si>
    <t>2/2016: o místním poplatku za užívání veřejného prostranství na území města Liberce</t>
  </si>
  <si>
    <t>1286262824</t>
  </si>
  <si>
    <t>13/2023</t>
  </si>
  <si>
    <t>kterou se mění Obecně závazná vyhláška statutárního města Liberec č. 4/2019, o místním poplatku ze psů</t>
  </si>
  <si>
    <t>místní poplatek ze psů</t>
  </si>
  <si>
    <t>zákon č. 565/1990 Sb., o místních poplatcích - § 14 - ze psů</t>
  </si>
  <si>
    <t>4/2019: o místním poplatku ze psů</t>
  </si>
  <si>
    <t>1286251711</t>
  </si>
  <si>
    <t>12/2023</t>
  </si>
  <si>
    <t>kterou se stanovují pravidla pro pohyb psů na veřejných prostranstvích v Liberci</t>
  </si>
  <si>
    <t>pohyb psů</t>
  </si>
  <si>
    <t>zákon č. 246/1992 Sb., na ochranu zvířat proti týrání - § 24 odst. 2</t>
  </si>
  <si>
    <t>4/2009: kterou se upravují pravidla pro pohyb psů na veřejném prostranství a vymezují prostory pro volné pobíhání psů</t>
  </si>
  <si>
    <t>1285282987</t>
  </si>
  <si>
    <t>11/2023</t>
  </si>
  <si>
    <t>1/2022: kterým se stanovuje Tarif městské dopravy v Liberci v rámci Integrovaného tarifu veřejné dopravy Libereckého kraje</t>
  </si>
  <si>
    <t>1/2024: kterým se stanovuje Tarif městské dopravy v Liberci v rámci Integrovaného tarifu veřejné dopravy Libereckého kraje</t>
  </si>
  <si>
    <t>1285263388</t>
  </si>
  <si>
    <t>10/2023</t>
  </si>
  <si>
    <t>2023-11-01</t>
  </si>
  <si>
    <t>2/2022: o stání silničních motorových vozidel na vymezených místních komunikacích ve městě Liberci</t>
  </si>
  <si>
    <t>1253584784</t>
  </si>
  <si>
    <t>9/2023</t>
  </si>
  <si>
    <t>kterým se mění Nařízení statutárního města Liberec č. 5/2009, o vymezení úseků místních komunikací, chodníků a schodišť, na kterých se pro jejich malý dopravní význam nezajišťuje sjízdnost a schůdnost odstraňováním sněhu a náledí</t>
  </si>
  <si>
    <t>5/2009: o vymezení úseků místních komunikací, chodníků a schodišť, na kterých se pro jejich malý dopravní význam nezajišťuje sjízdnost a schůdnost odstraňováním sněhu a náledí</t>
  </si>
  <si>
    <t>8/2024: o vymezení úseků místních komunikací, chodníků a schodišť, na kterých se pro jejich malý dopravní význam nezajišťuje sjízdnost a schůdnost odstraňováním sněhu a náledí</t>
  </si>
  <si>
    <t>1253300904</t>
  </si>
  <si>
    <t>8/2023</t>
  </si>
  <si>
    <t>2023-05-19</t>
  </si>
  <si>
    <t>1182339795</t>
  </si>
  <si>
    <t>7/2023</t>
  </si>
  <si>
    <t>2023-05-15</t>
  </si>
  <si>
    <t>1182336702</t>
  </si>
  <si>
    <t>6/2023</t>
  </si>
  <si>
    <t>2023-07-01</t>
  </si>
  <si>
    <t>1169625401</t>
  </si>
  <si>
    <t>5/2023</t>
  </si>
  <si>
    <t>kterou se mění Obecně závazná vyhláška statutárního města Liberec č. 2/2019, o stanovení podmínek pro pořádání a průběh akcí typu technoparty a o zabezpečení místních záležitostí veřejného pořádku v souvislosti s jejich konáním</t>
  </si>
  <si>
    <t>2023-04-20</t>
  </si>
  <si>
    <t>veřejný pořádek - regulace akcí typu technoparty</t>
  </si>
  <si>
    <t>zákon č. 128/2000 Sb., o obcích - § 10 písm. b) - regulace akcí typu technoparty</t>
  </si>
  <si>
    <t>2/2019: o stanovení podmínek pro pořádání a průběh akcí typu technoparty a o zabezpečení místních záležitostí veřejného pořádku v souvislosti s jejich konáním</t>
  </si>
  <si>
    <t>1168770663</t>
  </si>
  <si>
    <t>4/2023</t>
  </si>
  <si>
    <t>kterou se mění Obecně závazná vyhláška statutárního města Liberec č. 5/2012, o zákazu konzumace alkoholických nápojů na veřejném prostranství</t>
  </si>
  <si>
    <t>veřejný pořádek - konzumace alkoholu</t>
  </si>
  <si>
    <t>zákon č. 128/2000 Sb., o obcích - § 10 písm. a) - konzumace alkoholu</t>
  </si>
  <si>
    <t>5/2012: o zákazu konzumace alkoholických nápojů na veřejném prostranství</t>
  </si>
  <si>
    <t xml:space="preserve">3/2025: o zákazu konzumace alkoholických nápojů a o zákazu bivakování a táboření na některých veřejných prostranstvích ; 3/2025: o zákazu konzumace alkoholických nápojů a o zákazu bivakování a táboření na některých veřejných prostranstvích </t>
  </si>
  <si>
    <t>1168767269</t>
  </si>
  <si>
    <t>3/2023</t>
  </si>
  <si>
    <t xml:space="preserve">o zřízení městské policie </t>
  </si>
  <si>
    <t>obecní policie</t>
  </si>
  <si>
    <t xml:space="preserve">zákon č. 553/1991 Sb., o obecní policii - § 1 odst. 1 </t>
  </si>
  <si>
    <t>1168756643</t>
  </si>
  <si>
    <t>2/2023</t>
  </si>
  <si>
    <t>o veřejném pořádku</t>
  </si>
  <si>
    <t>veřejný pořádek - hlučné činnosti; veřejný pořádek - podmínky pro pořádání veřejně přístupných akcí; veřejný pořádek - údržba a ochrana veřejné zeleně</t>
  </si>
  <si>
    <t>zákon č. 128/2000 Sb., o obcích - § 10 písm. a) - hlučné činnosti; zákon č. 128/2000 Sb., o obcích - § 10 písm. b) - podmínky pro pořádání veřejně přístupných akcí; zákon č. 128/2000 Sb., o obcích - § 10 písm. c) - údržba a ochrana veřejné zeleně</t>
  </si>
  <si>
    <t>3/2009: o veřejném pořádku; 4/2013: kterou se mění Obecně závazná vyhláška statutárního města Liberec č. 3/2009 o veřejném pořádku; 3/2020: kterou se mění obecně závazná vyhláška statutárního města Liberec č. 3/2009 o veřejném pořádku</t>
  </si>
  <si>
    <t>1168755605</t>
  </si>
  <si>
    <t>1/2023</t>
  </si>
  <si>
    <t>2023-02-15</t>
  </si>
  <si>
    <t>2/2018: o regulaci provozování hazardních her na území statutárního města Liberec</t>
  </si>
  <si>
    <t>5/2024: kterou se mění Obecně závazná vyhláška statutárního města Liberec č. 1/2023, o regulaci provozování hazardních her na území statutárního města Liberec</t>
  </si>
  <si>
    <t>1134966435</t>
  </si>
  <si>
    <t>4/2022</t>
  </si>
  <si>
    <t>2023-01-01</t>
  </si>
  <si>
    <t>1117219570</t>
  </si>
  <si>
    <t>3/2022</t>
  </si>
  <si>
    <t>2022-05-20</t>
  </si>
  <si>
    <t>1033832541</t>
  </si>
  <si>
    <t>2/2022</t>
  </si>
  <si>
    <t>2022-06-01</t>
  </si>
  <si>
    <t>5/2021: o stání silničních motorových vozidel na vymezených místních komunikacích ve městě Liberci</t>
  </si>
  <si>
    <t>1029839832</t>
  </si>
  <si>
    <t>1/2022</t>
  </si>
  <si>
    <t>2022-04-01</t>
  </si>
  <si>
    <t>2/2021: kterým se stanovuje Tarif městské dopravy v Liberci v rámci Integrovaného tarifu veřejné dopravy Libereckého kraje</t>
  </si>
  <si>
    <t>1015142707</t>
  </si>
  <si>
    <t>3/2020</t>
  </si>
  <si>
    <t>kterou se mění obecně závazná vyhláška statutárního města Liberec č. 3/2009 o veřejném pořádku</t>
  </si>
  <si>
    <t>2020-05-18</t>
  </si>
  <si>
    <t>veřejný pořádek - hlučné činnosti</t>
  </si>
  <si>
    <t>zákon č. 128/2000 Sb., o obcích - § 10 písm. a) - hlučné činnosti</t>
  </si>
  <si>
    <t>3/2009: o veřejném pořádku</t>
  </si>
  <si>
    <t>2/2023: o veřejném pořádku</t>
  </si>
  <si>
    <t>1012899400</t>
  </si>
  <si>
    <t>4/2013</t>
  </si>
  <si>
    <t>kterou se mění Obecně závazná vyhláška statutárního města Liberec č. 3/2009 o veřejném pořádku</t>
  </si>
  <si>
    <t>2014-01-01</t>
  </si>
  <si>
    <t>1012899722</t>
  </si>
  <si>
    <t>3/2021</t>
  </si>
  <si>
    <t>2021-05-20</t>
  </si>
  <si>
    <t>1012570292</t>
  </si>
  <si>
    <t>7/2020</t>
  </si>
  <si>
    <t>2020-10-15</t>
  </si>
  <si>
    <t>1012570189</t>
  </si>
  <si>
    <t>5/2020</t>
  </si>
  <si>
    <t>2020-06-15</t>
  </si>
  <si>
    <t>1012565874</t>
  </si>
  <si>
    <t>6/2019</t>
  </si>
  <si>
    <t>2020-01-01</t>
  </si>
  <si>
    <t>1012565308</t>
  </si>
  <si>
    <t>3/2009</t>
  </si>
  <si>
    <t>2010-01-01</t>
  </si>
  <si>
    <t>4/2013: kterou se mění Obecně závazná vyhláška statutárního města Liberec č. 3/2009 o veřejném pořádku; 3/2020: kterou se mění obecně závazná vyhláška statutárního města Liberec č. 3/2009 o veřejném pořádku</t>
  </si>
  <si>
    <t>2/2023: o veřejném pořádku; 2/2023: o veřejném pořádku</t>
  </si>
  <si>
    <t>1010678073</t>
  </si>
  <si>
    <t>2/2016</t>
  </si>
  <si>
    <t>o místním poplatku za užívání veřejného prostranství na území města Liberce</t>
  </si>
  <si>
    <t>2016-07-15</t>
  </si>
  <si>
    <t>6/2019: kterou se mění Obecně závazná vyhláška statutárního města Liberec č. 2/2016, o místním poplatku za užívání veřejného prostranství na území města Liberce; 5/2020: kterou se mění Obecně závazná vyhláška statutárního města Liberec č. 2/2016, o místním poplatku za užívání veřejného prostranství na území města Liberce; 7/2020: kterou se mění Obecně závazná vyhláška statutárního města Liberec č. 2/2016, o místním poplatku za užívání veřejného prostranství na území města Liberce; 3/2021: kterou se mění Obecně závazná vyhláška statutárního města Liberec č. 2/2016, o místním poplatku za užívání veřejného prostranství na území města Liberce; 3/2022: kterou se mění Obecně závazná vyhláška statutárního města Liberec č. 2/2016, o místním poplatku za užívání veřejného prostranství na území města Liberce; 7/2023: kterou se mění Obecně závazná vyhláška statutárního města Liberec č. 2/2016, o místním poplatku za užívání veřejného prostranství na území města Liberce; 14/2023: kterou se mění Obecně závazná vyhláška statutárního města Liberec č. 2/2016, o místním poplatku za užívání veřejného prostranství na území města Liberce</t>
  </si>
  <si>
    <t>1010678059</t>
  </si>
  <si>
    <t>1/2021</t>
  </si>
  <si>
    <t>2021-03-17</t>
  </si>
  <si>
    <t>1010301709</t>
  </si>
  <si>
    <t>8/2020</t>
  </si>
  <si>
    <t>2021-01-01</t>
  </si>
  <si>
    <t>1010301241</t>
  </si>
  <si>
    <t>5/2019</t>
  </si>
  <si>
    <t>o místním poplatku z pobytu</t>
  </si>
  <si>
    <t>8/2020: kterou se mění Obecně závazná vyhláška statutárního města Liberec č. 5/2019, o místním poplatku z pobytu; 1/2021: kterou se mění Obecně závazná vyhláška statutárního města Liberec č. 5/2019, o místním poplatku z pobytu; 6/2023: kterou se mění Obecně závazná vyhláška statutárního města Liberec č. 5/2019, o místním poplatku z pobytu; 15/2023: kterou se mění Obecně závazná vyhláška statutárního města Liberec č. 5/2019, o místním poplatku z pobytu; 6/2025: kterou se mění Obecně závazná vyhláška statutárního města Liberec č. 5/2019, o místním poplatku z pobytu</t>
  </si>
  <si>
    <t>1010293219</t>
  </si>
  <si>
    <t>3/2017</t>
  </si>
  <si>
    <t>kterou se mění Obecně závazná vyhláška statutárního města Liberec č. 4/2009, kterou se upravují pravidla pro pohyb psů na veřejném prostranství a vymezují prostory pro volné pobíhání psů</t>
  </si>
  <si>
    <t>2017-10-01</t>
  </si>
  <si>
    <t>1009748100</t>
  </si>
  <si>
    <t>2/2011</t>
  </si>
  <si>
    <t>o použití koeficientu pro výpočet daně z nemovitostí</t>
  </si>
  <si>
    <t>2012-01-01</t>
  </si>
  <si>
    <t>daň z nemovitých věcí - koeficient u pozemků; daň z nemovitých věcí - koeficient u staveb a jednotek; daň z nemovitých věcí - koeficient u staveb a jednotek</t>
  </si>
  <si>
    <t xml:space="preserve">zákon č. 338/1992 Sb., o dani z nemovitých věcí - § 6 odst. 4 písm. b); zákon č. 338/1992 Sb., o dani z nemovitých věcí - § 11 odst. 3 písm. a)  ; zákon č. 338/1992 Sb., o dani z nemovitých věcí - § 11 odst. 3 písm. b)  </t>
  </si>
  <si>
    <t>7/2024: o stanovení místních koeficientů daně z nemovitých věcí; 7/2024: o stanovení místních koeficientů daně z nemovitých věcí</t>
  </si>
  <si>
    <t>1009732822</t>
  </si>
  <si>
    <t>4/2009</t>
  </si>
  <si>
    <t>kterou se upravují pravidla pro pohyb psů na veřejném prostranství a vymezují prostory pro volné pobíhání psů</t>
  </si>
  <si>
    <t>2009-11-23</t>
  </si>
  <si>
    <t>3/2017: kterou se mění Obecně závazná vyhláška statutárního města Liberec č. 4/2009, kterou se upravují pravidla pro pohyb psů na veřejném prostranství a vymezují prostory pro volné pobíhání psů</t>
  </si>
  <si>
    <t>12/2023: kterou se stanovují pravidla pro pohyb psů na veřejných prostranstvích v Liberci</t>
  </si>
  <si>
    <t>1009732793</t>
  </si>
  <si>
    <t>1/2011</t>
  </si>
  <si>
    <t>o stanovení místního koeficientu pro výpočet daně z nemovitostí</t>
  </si>
  <si>
    <t>daň z nemovitých věcí - místní koeficient</t>
  </si>
  <si>
    <t>zákon č. 338/1992 Sb., o dani z nemovitých věcí - § 12</t>
  </si>
  <si>
    <t>1009732918</t>
  </si>
  <si>
    <t>2/2019</t>
  </si>
  <si>
    <t>o stanovení podmínek pro pořádání a průběh akcí typu technoparty a o zabezpečení místních záležitostí veřejného pořádku v souvislosti s jejich konáním</t>
  </si>
  <si>
    <t>2019-03-17</t>
  </si>
  <si>
    <t>5/2023: kterou se mění Obecně závazná vyhláška statutárního města Liberec č. 2/2019, o stanovení podmínek pro pořádání a průběh akcí typu technoparty a o zabezpečení místních záležitostí veřejného pořádku v souvislosti s jejich konáním</t>
  </si>
  <si>
    <t>1009098796</t>
  </si>
  <si>
    <t>1/2019</t>
  </si>
  <si>
    <t>o regulaci používání pyrotechnických výrobků a lampionů štěstí</t>
  </si>
  <si>
    <t>2019-04-17</t>
  </si>
  <si>
    <t>8/2023: kterou se mění Obecně závazná vyhláška statutárního města Liberec č. 1/2019, o regulaci používání pyrotechnických výrobků a lampionů štěstí; 2/2024: kterou se mění Obecně závazná vyhláška statutárního města Liberec č. 1/2019, o regulaci používání pyrotechnických výrobků a lampionů štěstí</t>
  </si>
  <si>
    <t>1009098946</t>
  </si>
  <si>
    <t>5/2012</t>
  </si>
  <si>
    <t>o zákazu konzumace alkoholických nápojů na veřejném prostranství</t>
  </si>
  <si>
    <t>2013-01-01</t>
  </si>
  <si>
    <t>4/2023: kterou se mění Obecně závazná vyhláška statutárního města Liberec č. 5/2012, o zákazu konzumace alkoholických nápojů na veřejném prostranství</t>
  </si>
  <si>
    <t>1009099251</t>
  </si>
  <si>
    <t>2/2018</t>
  </si>
  <si>
    <t>2018-04-04</t>
  </si>
  <si>
    <t>1009099355</t>
  </si>
  <si>
    <t>4/2021</t>
  </si>
  <si>
    <t>kterou se mění Obecně závazná vyhláška statutárního města Liberec č. 7/2011, Statut města Liberec</t>
  </si>
  <si>
    <t>2021-05-19</t>
  </si>
  <si>
    <t>statut</t>
  </si>
  <si>
    <t>zákon č. 128/2000 Sb., o obcích - § 130</t>
  </si>
  <si>
    <t>7/2011: Statut města Liberec</t>
  </si>
  <si>
    <t>1008698094</t>
  </si>
  <si>
    <t>7/2011</t>
  </si>
  <si>
    <t>Statut města Liberec</t>
  </si>
  <si>
    <t>4/2021: kterou se mění Obecně závazná vyhláška statutárního města Liberec č. 7/2011, Statut města Liberec</t>
  </si>
  <si>
    <t>1008671806</t>
  </si>
  <si>
    <t>4/2019</t>
  </si>
  <si>
    <t>o místním poplatku ze psů</t>
  </si>
  <si>
    <t>13/2023: kterou se mění Obecně závazná vyhláška statutárního města Liberec č. 4/2019, o místním poplatku ze psů</t>
  </si>
  <si>
    <t>1007840981</t>
  </si>
  <si>
    <t>7/2010</t>
  </si>
  <si>
    <t>VÝMAZ</t>
  </si>
  <si>
    <t>1007840595</t>
  </si>
  <si>
    <t>9/2010</t>
  </si>
  <si>
    <t>1007841301</t>
  </si>
  <si>
    <t>6/2020</t>
  </si>
  <si>
    <t>2020-06-17</t>
  </si>
  <si>
    <t>zákon č. 251/2016 Sb., o některých přestupcích - § 5 odst. 6</t>
  </si>
  <si>
    <t>2/2026: o nočním klidu; 2/2026: o nočním klidu</t>
  </si>
  <si>
    <t>1007841303</t>
  </si>
  <si>
    <t>6/2021</t>
  </si>
  <si>
    <t>kterou se stanoví nastavení obecního systému odpadového hospodářství a nakládání se stavebním a demoličním odpadem ve statutárním městě Liberec</t>
  </si>
  <si>
    <t>2022-01-01</t>
  </si>
  <si>
    <t>systém odpadového hospodářství</t>
  </si>
  <si>
    <t>zákon č. 541/2020 Sb., o odpadech - § 59 odst. 4</t>
  </si>
  <si>
    <t>1007840987</t>
  </si>
  <si>
    <t>2/2021</t>
  </si>
  <si>
    <t>kterou se vymezují školské obvody spádových základních škol v Liberci</t>
  </si>
  <si>
    <t>1007841309</t>
  </si>
  <si>
    <t>2/2020</t>
  </si>
  <si>
    <t>kterou se vymezují školské obvody spádových mateřských škol v Liberci</t>
  </si>
  <si>
    <t>2020-03-20</t>
  </si>
  <si>
    <t xml:space="preserve">3/2024: kterou se vymezují školské obvody spádových mateřských škol v Liberci </t>
  </si>
  <si>
    <t>1007841355</t>
  </si>
  <si>
    <t>5/2021</t>
  </si>
  <si>
    <t>o místním poplatku za obecní systém odpadového hospodářství</t>
  </si>
  <si>
    <t>4/2022: kterou se mění Obecně závazná vyhláška statutárního města Liberec č. 5/2021, o místním poplatku za obecní systém odpadového hospodářství; 4/2022: kterou se mění Obecně závazná vyhláška statutárního města Liberec č. 5/2021, o místním poplatku za obecní systém odpadového hospodářství; 16/2023: kterou se mění Obecně závazná vyhláška statutárního města Liberec č. 5/2021, o místním poplatku za obecní systém odpadového hospodářství</t>
  </si>
  <si>
    <t>1007839986</t>
  </si>
  <si>
    <t>2021-07-01</t>
  </si>
  <si>
    <t>1/2022: kterým se stanovuje Tarif městské dopravy v Liberci v rámci Integrovaného tarifu veřejné dopravy Libereckého kraje; 1/2022: kterým se stanovuje Tarif městské dopravy v Liberci v rámci Integrovaného tarifu veřejné dopravy Libereckého kraje</t>
  </si>
  <si>
    <t>1004960968</t>
  </si>
  <si>
    <t>5/2009</t>
  </si>
  <si>
    <t>2009-11-05</t>
  </si>
  <si>
    <t>9/2023: kterým se mění Nařízení statutárního města Liberec č. 5/2009, o vymezení úseků místních komunikací, chodníků a schodišť, na kterých se pro jejich malý dopravní význam nezajišťuje sjízdnost a schůdnost odstraňováním sněhu a náledí</t>
  </si>
  <si>
    <t>1004960932</t>
  </si>
  <si>
    <t>1/2021: o stání silničních motorových vozidel na vymezených místních komunikacích ve městě Liberci</t>
  </si>
  <si>
    <t>1004961012</t>
  </si>
  <si>
    <t>1/2020</t>
  </si>
  <si>
    <t>o záměru zadat zpracování lesních hospodářských osnov</t>
  </si>
  <si>
    <t>2020-07-30</t>
  </si>
  <si>
    <t>lesní hospodářské osnovy</t>
  </si>
  <si>
    <t>zákon č. 289/1995 Sb., lesní zákon - § 25 odst. 2</t>
  </si>
  <si>
    <t>1004960723</t>
  </si>
  <si>
    <t>2021-06-23</t>
  </si>
  <si>
    <t>1004959886</t>
  </si>
  <si>
    <t>2021-05-01</t>
  </si>
  <si>
    <t>1004675576</t>
  </si>
  <si>
    <t>kterým se vydává Tržní řád</t>
  </si>
  <si>
    <t>2021-10-11</t>
  </si>
  <si>
    <t>regulace prodeje zboží a nabízení služeb - tržní řád</t>
  </si>
  <si>
    <t xml:space="preserve">zákon č. 455/1991 Sb., živnostenský zákon - § 18 odst. 1 </t>
  </si>
  <si>
    <t>1004641420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</si>
</sst>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76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26.7109375" customWidth="1"/>
    <col min="2" max="2" width="10.7109375" customWidth="1"/>
    <col min="3" max="3" width="9.7109375" customWidth="1"/>
    <col min="4" max="4" width="16.7109375" customWidth="1"/>
    <col min="5" max="5" width="9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28.7109375" customWidth="1"/>
    <col min="12" max="12" width="12.7109375" customWidth="1"/>
    <col min="13" max="13" width="70.7109375" customWidth="1"/>
    <col min="14" max="14" width="70.7109375" customWidth="1"/>
    <col min="15" max="15" width="70.7109375" customWidth="1"/>
    <col min="16" max="16" width="70.7109375" customWidth="1"/>
    <col min="17" max="17" width="70.7109375" customWidth="1"/>
    <col min="18" max="18" width="70.7109375" customWidth="1"/>
    <col min="19" max="19" width="10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46217</v>
      </c>
      <c r="I2" s="1">
        <v>46219.38992349567</v>
      </c>
      <c r="J2" t="s">
        <v>30</v>
      </c>
      <c r="K2" t="s">
        <v>31</v>
      </c>
      <c r="M2" t="s">
        <v>32</v>
      </c>
      <c r="N2" t="s">
        <v>33</v>
      </c>
      <c r="P2" t="s">
        <v>34</v>
      </c>
      <c r="S2" t="b">
        <v>1</v>
      </c>
      <c r="U2" s="2">
        <f>HYPERLINK("https://sbirkapp.gov.cz/detail/SPPQINYQCPGIJELK", "https://sbirkapp.gov.cz/detail/SPPQINYQCPGIJELK")</f>
        <v>0</v>
      </c>
      <c r="V2" t="s">
        <v>35</v>
      </c>
      <c r="W2">
        <v>1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36</v>
      </c>
      <c r="F3" t="s">
        <v>37</v>
      </c>
      <c r="G3" t="s">
        <v>38</v>
      </c>
      <c r="H3" s="1">
        <v>46107</v>
      </c>
      <c r="I3" s="1">
        <v>46113.64021251768</v>
      </c>
      <c r="J3" t="s">
        <v>39</v>
      </c>
      <c r="K3" t="s">
        <v>31</v>
      </c>
      <c r="M3" t="s">
        <v>40</v>
      </c>
      <c r="N3" t="s">
        <v>41</v>
      </c>
      <c r="P3" t="s">
        <v>42</v>
      </c>
      <c r="S3" t="b">
        <v>1</v>
      </c>
      <c r="U3" s="2">
        <f>HYPERLINK("https://sbirkapp.gov.cz/detail/SPPV7OUOHBZJOZXI", "https://sbirkapp.gov.cz/detail/SPPV7OUOHBZJOZXI")</f>
        <v>0</v>
      </c>
      <c r="V3" t="s">
        <v>43</v>
      </c>
      <c r="W3">
        <v>1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44</v>
      </c>
      <c r="F4" t="s">
        <v>37</v>
      </c>
      <c r="G4" t="s">
        <v>45</v>
      </c>
      <c r="H4" s="1">
        <v>46107</v>
      </c>
      <c r="I4" s="1">
        <v>46113.58562149252</v>
      </c>
      <c r="J4" t="s">
        <v>46</v>
      </c>
      <c r="K4" t="s">
        <v>31</v>
      </c>
      <c r="M4" t="s">
        <v>47</v>
      </c>
      <c r="N4" t="s">
        <v>48</v>
      </c>
      <c r="P4" t="s">
        <v>49</v>
      </c>
      <c r="S4" t="b">
        <v>1</v>
      </c>
      <c r="U4" s="2">
        <f>HYPERLINK("https://sbirkapp.gov.cz/detail/SPPBUMX2IE7342WC", "https://sbirkapp.gov.cz/detail/SPPBUMX2IE7342WC")</f>
        <v>0</v>
      </c>
      <c r="V4" t="s">
        <v>50</v>
      </c>
      <c r="W4">
        <v>2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51</v>
      </c>
      <c r="F5" t="s">
        <v>37</v>
      </c>
      <c r="G5" t="s">
        <v>52</v>
      </c>
      <c r="H5" s="1">
        <v>46079</v>
      </c>
      <c r="I5" s="1">
        <v>46080.39858662265</v>
      </c>
      <c r="J5" t="s">
        <v>39</v>
      </c>
      <c r="K5" t="s">
        <v>31</v>
      </c>
      <c r="M5" t="s">
        <v>40</v>
      </c>
      <c r="N5" t="s">
        <v>41</v>
      </c>
      <c r="P5" t="s">
        <v>53</v>
      </c>
      <c r="R5" t="s">
        <v>54</v>
      </c>
      <c r="S5" t="b">
        <v>0</v>
      </c>
      <c r="T5" s="1">
        <v>46113</v>
      </c>
      <c r="U5" s="2">
        <f>HYPERLINK("https://sbirkapp.gov.cz/detail/SPP2PXXU3SPHT5N4", "https://sbirkapp.gov.cz/detail/SPP2PXXU3SPHT5N4")</f>
        <v>0</v>
      </c>
      <c r="V5" t="s">
        <v>55</v>
      </c>
      <c r="W5">
        <v>1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56</v>
      </c>
      <c r="F6" t="s">
        <v>37</v>
      </c>
      <c r="G6" t="s">
        <v>57</v>
      </c>
      <c r="H6" s="1">
        <v>45988</v>
      </c>
      <c r="I6" s="1">
        <v>45989.44497380642</v>
      </c>
      <c r="J6" t="s">
        <v>58</v>
      </c>
      <c r="K6" t="s">
        <v>31</v>
      </c>
      <c r="M6" t="s">
        <v>59</v>
      </c>
      <c r="N6" t="s">
        <v>60</v>
      </c>
      <c r="O6" t="s">
        <v>61</v>
      </c>
      <c r="S6" t="b">
        <v>1</v>
      </c>
      <c r="U6" s="2">
        <f>HYPERLINK("https://sbirkapp.gov.cz/detail/SPPOIIWFSEWKOKA4", "https://sbirkapp.gov.cz/detail/SPPOIIWFSEWKOKA4")</f>
        <v>0</v>
      </c>
      <c r="V6" t="s">
        <v>62</v>
      </c>
      <c r="W6">
        <v>1</v>
      </c>
    </row>
    <row r="7" spans="1:23">
      <c r="A7" t="s">
        <v>23</v>
      </c>
      <c r="B7" t="s">
        <v>24</v>
      </c>
      <c r="C7" t="s">
        <v>25</v>
      </c>
      <c r="D7" t="s">
        <v>26</v>
      </c>
      <c r="E7" t="s">
        <v>63</v>
      </c>
      <c r="F7" t="s">
        <v>37</v>
      </c>
      <c r="G7" t="s">
        <v>38</v>
      </c>
      <c r="H7" s="1">
        <v>45988</v>
      </c>
      <c r="I7" s="1">
        <v>45989.39509775296</v>
      </c>
      <c r="J7" t="s">
        <v>64</v>
      </c>
      <c r="K7" t="s">
        <v>31</v>
      </c>
      <c r="M7" t="s">
        <v>40</v>
      </c>
      <c r="N7" t="s">
        <v>41</v>
      </c>
      <c r="P7" t="s">
        <v>65</v>
      </c>
      <c r="R7" t="s">
        <v>42</v>
      </c>
      <c r="S7" t="b">
        <v>0</v>
      </c>
      <c r="T7" s="1">
        <v>46113</v>
      </c>
      <c r="U7" s="2">
        <f>HYPERLINK("https://sbirkapp.gov.cz/detail/SPPCBDABBLOHOHCC", "https://sbirkapp.gov.cz/detail/SPPCBDABBLOHOHCC")</f>
        <v>0</v>
      </c>
      <c r="V7" t="s">
        <v>66</v>
      </c>
      <c r="W7">
        <v>2</v>
      </c>
    </row>
    <row r="8" spans="1:23">
      <c r="A8" t="s">
        <v>23</v>
      </c>
      <c r="B8" t="s">
        <v>24</v>
      </c>
      <c r="C8" t="s">
        <v>25</v>
      </c>
      <c r="D8" t="s">
        <v>26</v>
      </c>
      <c r="E8" t="s">
        <v>67</v>
      </c>
      <c r="F8" t="s">
        <v>28</v>
      </c>
      <c r="G8" t="s">
        <v>29</v>
      </c>
      <c r="H8" s="1">
        <v>45853</v>
      </c>
      <c r="I8" s="1">
        <v>45863.45798263467</v>
      </c>
      <c r="J8" t="s">
        <v>68</v>
      </c>
      <c r="K8" t="s">
        <v>31</v>
      </c>
      <c r="M8" t="s">
        <v>32</v>
      </c>
      <c r="N8" t="s">
        <v>33</v>
      </c>
      <c r="P8" t="s">
        <v>69</v>
      </c>
      <c r="R8" t="s">
        <v>70</v>
      </c>
      <c r="S8" t="b">
        <v>1</v>
      </c>
      <c r="T8" s="1">
        <v>46327</v>
      </c>
      <c r="U8" s="2">
        <f>HYPERLINK("https://sbirkapp.gov.cz/detail/SPPT2UNQLGEUDXNO", "https://sbirkapp.gov.cz/detail/SPPT2UNQLGEUDXNO")</f>
        <v>0</v>
      </c>
      <c r="V8" t="s">
        <v>71</v>
      </c>
      <c r="W8">
        <v>1</v>
      </c>
    </row>
    <row r="9" spans="1:23">
      <c r="A9" t="s">
        <v>23</v>
      </c>
      <c r="B9" t="s">
        <v>24</v>
      </c>
      <c r="C9" t="s">
        <v>25</v>
      </c>
      <c r="D9" t="s">
        <v>26</v>
      </c>
      <c r="E9" t="s">
        <v>72</v>
      </c>
      <c r="F9" t="s">
        <v>37</v>
      </c>
      <c r="G9" t="s">
        <v>73</v>
      </c>
      <c r="H9" s="1">
        <v>45834</v>
      </c>
      <c r="I9" s="1">
        <v>45838.27314302637</v>
      </c>
      <c r="J9" t="s">
        <v>74</v>
      </c>
      <c r="K9" t="s">
        <v>31</v>
      </c>
      <c r="M9" t="s">
        <v>75</v>
      </c>
      <c r="N9" t="s">
        <v>76</v>
      </c>
      <c r="P9" t="s">
        <v>77</v>
      </c>
      <c r="S9" t="b">
        <v>1</v>
      </c>
      <c r="U9" s="2">
        <f>HYPERLINK("https://sbirkapp.gov.cz/detail/SPPQNQIXTH5IPZDG", "https://sbirkapp.gov.cz/detail/SPPQNQIXTH5IPZDG")</f>
        <v>0</v>
      </c>
      <c r="V9" t="s">
        <v>78</v>
      </c>
      <c r="W9">
        <v>2</v>
      </c>
    </row>
    <row r="10" spans="1:23">
      <c r="A10" t="s">
        <v>23</v>
      </c>
      <c r="B10" t="s">
        <v>24</v>
      </c>
      <c r="C10" t="s">
        <v>25</v>
      </c>
      <c r="D10" t="s">
        <v>26</v>
      </c>
      <c r="E10" t="s">
        <v>79</v>
      </c>
      <c r="F10" t="s">
        <v>37</v>
      </c>
      <c r="G10" t="s">
        <v>80</v>
      </c>
      <c r="H10" s="1">
        <v>45806</v>
      </c>
      <c r="I10" s="1">
        <v>45810.27187146964</v>
      </c>
      <c r="J10" t="s">
        <v>81</v>
      </c>
      <c r="K10" t="s">
        <v>31</v>
      </c>
      <c r="M10" t="s">
        <v>82</v>
      </c>
      <c r="N10" t="s">
        <v>83</v>
      </c>
      <c r="O10" t="s">
        <v>84</v>
      </c>
      <c r="S10" t="b">
        <v>1</v>
      </c>
      <c r="U10" s="2">
        <f>HYPERLINK("https://sbirkapp.gov.cz/detail/SPPXAGXTZR2R4UOQ", "https://sbirkapp.gov.cz/detail/SPPXAGXTZR2R4UOQ")</f>
        <v>0</v>
      </c>
      <c r="V10" t="s">
        <v>85</v>
      </c>
      <c r="W10">
        <v>1</v>
      </c>
    </row>
    <row r="11" spans="1:23">
      <c r="A11" t="s">
        <v>23</v>
      </c>
      <c r="B11" t="s">
        <v>24</v>
      </c>
      <c r="C11" t="s">
        <v>25</v>
      </c>
      <c r="D11" t="s">
        <v>26</v>
      </c>
      <c r="E11" t="s">
        <v>86</v>
      </c>
      <c r="F11" t="s">
        <v>37</v>
      </c>
      <c r="G11" t="s">
        <v>87</v>
      </c>
      <c r="H11" s="1">
        <v>45687</v>
      </c>
      <c r="I11" s="1">
        <v>45691.38844482753</v>
      </c>
      <c r="J11" t="s">
        <v>88</v>
      </c>
      <c r="K11" t="s">
        <v>31</v>
      </c>
      <c r="M11" t="s">
        <v>89</v>
      </c>
      <c r="N11" t="s">
        <v>90</v>
      </c>
      <c r="P11" t="s">
        <v>91</v>
      </c>
      <c r="S11" t="b">
        <v>1</v>
      </c>
      <c r="U11" s="2">
        <f>HYPERLINK("https://sbirkapp.gov.cz/detail/SPPNYNWNNUUQF4Z2", "https://sbirkapp.gov.cz/detail/SPPNYNWNNUUQF4Z2")</f>
        <v>0</v>
      </c>
      <c r="V11" t="s">
        <v>92</v>
      </c>
      <c r="W11">
        <v>1</v>
      </c>
    </row>
    <row r="12" spans="1:23">
      <c r="A12" t="s">
        <v>23</v>
      </c>
      <c r="B12" t="s">
        <v>24</v>
      </c>
      <c r="C12" t="s">
        <v>25</v>
      </c>
      <c r="D12" t="s">
        <v>26</v>
      </c>
      <c r="E12" t="s">
        <v>93</v>
      </c>
      <c r="F12" t="s">
        <v>28</v>
      </c>
      <c r="G12" t="s">
        <v>94</v>
      </c>
      <c r="H12" s="1">
        <v>45587</v>
      </c>
      <c r="I12" s="1">
        <v>45588.62358879924</v>
      </c>
      <c r="J12" t="s">
        <v>95</v>
      </c>
      <c r="K12" t="s">
        <v>31</v>
      </c>
      <c r="M12" t="s">
        <v>96</v>
      </c>
      <c r="N12" t="s">
        <v>97</v>
      </c>
      <c r="P12" t="s">
        <v>98</v>
      </c>
      <c r="S12" t="b">
        <v>1</v>
      </c>
      <c r="U12" s="2">
        <f>HYPERLINK("https://sbirkapp.gov.cz/detail/SPPUX3AVREDP2NCI", "https://sbirkapp.gov.cz/detail/SPPUX3AVREDP2NCI")</f>
        <v>0</v>
      </c>
      <c r="V12" t="s">
        <v>99</v>
      </c>
      <c r="W12">
        <v>1</v>
      </c>
    </row>
    <row r="13" spans="1:23">
      <c r="A13" t="s">
        <v>23</v>
      </c>
      <c r="B13" t="s">
        <v>24</v>
      </c>
      <c r="C13" t="s">
        <v>25</v>
      </c>
      <c r="D13" t="s">
        <v>26</v>
      </c>
      <c r="E13" t="s">
        <v>100</v>
      </c>
      <c r="F13" t="s">
        <v>37</v>
      </c>
      <c r="G13" t="s">
        <v>101</v>
      </c>
      <c r="H13" s="1">
        <v>45470</v>
      </c>
      <c r="I13" s="1">
        <v>45475.50585370151</v>
      </c>
      <c r="J13" t="s">
        <v>102</v>
      </c>
      <c r="K13" t="s">
        <v>31</v>
      </c>
      <c r="M13" t="s">
        <v>103</v>
      </c>
      <c r="N13" t="s">
        <v>104</v>
      </c>
      <c r="P13" t="s">
        <v>105</v>
      </c>
      <c r="S13" t="b">
        <v>1</v>
      </c>
      <c r="U13" s="2">
        <f>HYPERLINK("https://sbirkapp.gov.cz/detail/SPPV27FLXFIKZAXU", "https://sbirkapp.gov.cz/detail/SPPV27FLXFIKZAXU")</f>
        <v>0</v>
      </c>
      <c r="V13" t="s">
        <v>106</v>
      </c>
      <c r="W13">
        <v>2</v>
      </c>
    </row>
    <row r="14" spans="1:23">
      <c r="A14" t="s">
        <v>23</v>
      </c>
      <c r="B14" t="s">
        <v>24</v>
      </c>
      <c r="C14" t="s">
        <v>25</v>
      </c>
      <c r="D14" t="s">
        <v>26</v>
      </c>
      <c r="E14" t="s">
        <v>107</v>
      </c>
      <c r="F14" t="s">
        <v>37</v>
      </c>
      <c r="G14" t="s">
        <v>108</v>
      </c>
      <c r="H14" s="1">
        <v>45442</v>
      </c>
      <c r="I14" s="1">
        <v>45443.51972328389</v>
      </c>
      <c r="J14" t="s">
        <v>109</v>
      </c>
      <c r="K14" t="s">
        <v>31</v>
      </c>
      <c r="M14" t="s">
        <v>82</v>
      </c>
      <c r="N14" t="s">
        <v>83</v>
      </c>
      <c r="P14" t="s">
        <v>110</v>
      </c>
      <c r="Q14" t="s">
        <v>111</v>
      </c>
      <c r="S14" t="b">
        <v>1</v>
      </c>
      <c r="U14" s="2">
        <f>HYPERLINK("https://sbirkapp.gov.cz/detail/SPPHWHB4W6XPGFPS", "https://sbirkapp.gov.cz/detail/SPPHWHB4W6XPGFPS")</f>
        <v>0</v>
      </c>
      <c r="V14" t="s">
        <v>112</v>
      </c>
      <c r="W14">
        <v>1</v>
      </c>
    </row>
    <row r="15" spans="1:23">
      <c r="A15" t="s">
        <v>23</v>
      </c>
      <c r="B15" t="s">
        <v>24</v>
      </c>
      <c r="C15" t="s">
        <v>25</v>
      </c>
      <c r="D15" t="s">
        <v>26</v>
      </c>
      <c r="E15" t="s">
        <v>113</v>
      </c>
      <c r="F15" t="s">
        <v>37</v>
      </c>
      <c r="G15" t="s">
        <v>114</v>
      </c>
      <c r="H15" s="1">
        <v>45372</v>
      </c>
      <c r="I15" s="1">
        <v>45377.46457513361</v>
      </c>
      <c r="J15" t="s">
        <v>115</v>
      </c>
      <c r="K15" t="s">
        <v>31</v>
      </c>
      <c r="M15" t="s">
        <v>82</v>
      </c>
      <c r="N15" t="s">
        <v>116</v>
      </c>
      <c r="O15" t="s">
        <v>110</v>
      </c>
      <c r="S15" t="b">
        <v>1</v>
      </c>
      <c r="U15" s="2">
        <f>HYPERLINK("https://sbirkapp.gov.cz/detail/SPPFKEXCFOKLOXWS", "https://sbirkapp.gov.cz/detail/SPPFKEXCFOKLOXWS")</f>
        <v>0</v>
      </c>
      <c r="V15" t="s">
        <v>117</v>
      </c>
      <c r="W15">
        <v>1</v>
      </c>
    </row>
    <row r="16" spans="1:23">
      <c r="A16" t="s">
        <v>23</v>
      </c>
      <c r="B16" t="s">
        <v>24</v>
      </c>
      <c r="C16" t="s">
        <v>25</v>
      </c>
      <c r="D16" t="s">
        <v>26</v>
      </c>
      <c r="E16" t="s">
        <v>118</v>
      </c>
      <c r="F16" t="s">
        <v>37</v>
      </c>
      <c r="G16" t="s">
        <v>87</v>
      </c>
      <c r="H16" s="1">
        <v>45372</v>
      </c>
      <c r="I16" s="1">
        <v>45377.42135760493</v>
      </c>
      <c r="J16" t="s">
        <v>115</v>
      </c>
      <c r="K16" t="s">
        <v>31</v>
      </c>
      <c r="M16" t="s">
        <v>89</v>
      </c>
      <c r="N16" t="s">
        <v>90</v>
      </c>
      <c r="P16" t="s">
        <v>119</v>
      </c>
      <c r="R16" t="s">
        <v>120</v>
      </c>
      <c r="S16" t="b">
        <v>0</v>
      </c>
      <c r="T16" s="1">
        <v>45708</v>
      </c>
      <c r="U16" s="2">
        <f>HYPERLINK("https://sbirkapp.gov.cz/detail/SPPGKN5AMTNLA5MS", "https://sbirkapp.gov.cz/detail/SPPGKN5AMTNLA5MS")</f>
        <v>0</v>
      </c>
      <c r="V16" t="s">
        <v>121</v>
      </c>
      <c r="W16">
        <v>1</v>
      </c>
    </row>
    <row r="17" spans="1:23">
      <c r="A17" t="s">
        <v>23</v>
      </c>
      <c r="B17" t="s">
        <v>24</v>
      </c>
      <c r="C17" t="s">
        <v>25</v>
      </c>
      <c r="D17" t="s">
        <v>26</v>
      </c>
      <c r="E17" t="s">
        <v>122</v>
      </c>
      <c r="F17" t="s">
        <v>37</v>
      </c>
      <c r="G17" t="s">
        <v>123</v>
      </c>
      <c r="H17" s="1">
        <v>45372</v>
      </c>
      <c r="I17" s="1">
        <v>45376.48450711613</v>
      </c>
      <c r="J17" t="s">
        <v>115</v>
      </c>
      <c r="K17" t="s">
        <v>31</v>
      </c>
      <c r="M17" t="s">
        <v>124</v>
      </c>
      <c r="N17" t="s">
        <v>125</v>
      </c>
      <c r="P17" t="s">
        <v>126</v>
      </c>
      <c r="S17" t="b">
        <v>1</v>
      </c>
      <c r="U17" s="2">
        <f>HYPERLINK("https://sbirkapp.gov.cz/detail/SPPKXJSKJQ5ONMHY", "https://sbirkapp.gov.cz/detail/SPPKXJSKJQ5ONMHY")</f>
        <v>0</v>
      </c>
      <c r="V17" t="s">
        <v>127</v>
      </c>
      <c r="W17">
        <v>1</v>
      </c>
    </row>
    <row r="18" spans="1:23">
      <c r="A18" t="s">
        <v>23</v>
      </c>
      <c r="B18" t="s">
        <v>24</v>
      </c>
      <c r="C18" t="s">
        <v>25</v>
      </c>
      <c r="D18" t="s">
        <v>26</v>
      </c>
      <c r="E18" t="s">
        <v>128</v>
      </c>
      <c r="F18" t="s">
        <v>37</v>
      </c>
      <c r="G18" t="s">
        <v>129</v>
      </c>
      <c r="H18" s="1">
        <v>45344</v>
      </c>
      <c r="I18" s="1">
        <v>45359.48198295763</v>
      </c>
      <c r="J18" t="s">
        <v>130</v>
      </c>
      <c r="K18" t="s">
        <v>31</v>
      </c>
      <c r="M18" t="s">
        <v>131</v>
      </c>
      <c r="N18" t="s">
        <v>132</v>
      </c>
      <c r="O18" t="s">
        <v>133</v>
      </c>
      <c r="R18" t="s">
        <v>134</v>
      </c>
      <c r="S18" t="b">
        <v>0</v>
      </c>
      <c r="T18" s="1">
        <v>45992</v>
      </c>
      <c r="U18" s="2">
        <f>HYPERLINK("https://sbirkapp.gov.cz/detail/SPPMC6IVQOAPVDIK", "https://sbirkapp.gov.cz/detail/SPPMC6IVQOAPVDIK")</f>
        <v>0</v>
      </c>
      <c r="V18" t="s">
        <v>135</v>
      </c>
      <c r="W18">
        <v>1</v>
      </c>
    </row>
    <row r="19" spans="1:23">
      <c r="A19" t="s">
        <v>23</v>
      </c>
      <c r="B19" t="s">
        <v>24</v>
      </c>
      <c r="C19" t="s">
        <v>25</v>
      </c>
      <c r="D19" t="s">
        <v>26</v>
      </c>
      <c r="E19" t="s">
        <v>136</v>
      </c>
      <c r="F19" t="s">
        <v>37</v>
      </c>
      <c r="G19" t="s">
        <v>137</v>
      </c>
      <c r="H19" s="1">
        <v>43069</v>
      </c>
      <c r="I19" s="1">
        <v>45342.43935937043</v>
      </c>
      <c r="J19" t="s">
        <v>138</v>
      </c>
      <c r="K19" t="s">
        <v>139</v>
      </c>
      <c r="L19" s="1">
        <v>43073</v>
      </c>
      <c r="M19" t="s">
        <v>140</v>
      </c>
      <c r="N19" t="s">
        <v>141</v>
      </c>
      <c r="S19" t="b">
        <v>1</v>
      </c>
      <c r="U19" s="2">
        <f>HYPERLINK("https://sbirkapp.gov.cz/detail/SPPFUQ32ADJ4AYGE", "https://sbirkapp.gov.cz/detail/SPPFUQ32ADJ4AYGE")</f>
        <v>0</v>
      </c>
      <c r="V19" t="s">
        <v>142</v>
      </c>
      <c r="W19">
        <v>1</v>
      </c>
    </row>
    <row r="20" spans="1:23">
      <c r="A20" t="s">
        <v>23</v>
      </c>
      <c r="B20" t="s">
        <v>24</v>
      </c>
      <c r="C20" t="s">
        <v>25</v>
      </c>
      <c r="D20" t="s">
        <v>26</v>
      </c>
      <c r="E20" t="s">
        <v>143</v>
      </c>
      <c r="F20" t="s">
        <v>28</v>
      </c>
      <c r="G20" t="s">
        <v>144</v>
      </c>
      <c r="H20" s="1">
        <v>45307</v>
      </c>
      <c r="I20" s="1">
        <v>45307.61776373127</v>
      </c>
      <c r="J20" t="s">
        <v>145</v>
      </c>
      <c r="K20" t="s">
        <v>31</v>
      </c>
      <c r="M20" t="s">
        <v>146</v>
      </c>
      <c r="N20" t="s">
        <v>147</v>
      </c>
      <c r="P20" t="s">
        <v>148</v>
      </c>
      <c r="S20" t="s">
        <v>149</v>
      </c>
      <c r="T20" t="s">
        <v>150</v>
      </c>
      <c r="U20" s="2">
        <f>HYPERLINK("https://sbirkapp.gov.cz/detail/SPPRPVBVYGWLIIDM", "https://sbirkapp.gov.cz/detail/SPPRPVBVYGWLIIDM")</f>
        <v>0</v>
      </c>
      <c r="V20" t="s">
        <v>151</v>
      </c>
      <c r="W20">
        <v>1</v>
      </c>
    </row>
    <row r="21" spans="1:23">
      <c r="A21" t="s">
        <v>23</v>
      </c>
      <c r="B21" t="s">
        <v>24</v>
      </c>
      <c r="C21" t="s">
        <v>25</v>
      </c>
      <c r="D21" t="s">
        <v>26</v>
      </c>
      <c r="E21" t="s">
        <v>152</v>
      </c>
      <c r="F21" t="s">
        <v>37</v>
      </c>
      <c r="G21" t="s">
        <v>153</v>
      </c>
      <c r="H21" s="1">
        <v>45274</v>
      </c>
      <c r="I21" s="1">
        <v>45275.42924929599</v>
      </c>
      <c r="J21" t="s">
        <v>154</v>
      </c>
      <c r="K21" t="s">
        <v>31</v>
      </c>
      <c r="M21" t="s">
        <v>155</v>
      </c>
      <c r="N21" t="s">
        <v>156</v>
      </c>
      <c r="O21" t="s">
        <v>157</v>
      </c>
      <c r="S21" t="b">
        <v>1</v>
      </c>
      <c r="U21" s="2">
        <f>HYPERLINK("https://sbirkapp.gov.cz/detail/SPPQGOA7SNKTGDQK", "https://sbirkapp.gov.cz/detail/SPPQGOA7SNKTGDQK")</f>
        <v>0</v>
      </c>
      <c r="V21" t="s">
        <v>158</v>
      </c>
      <c r="W21">
        <v>1</v>
      </c>
    </row>
    <row r="22" spans="1:23">
      <c r="A22" t="s">
        <v>23</v>
      </c>
      <c r="B22" t="s">
        <v>24</v>
      </c>
      <c r="C22" t="s">
        <v>25</v>
      </c>
      <c r="D22" t="s">
        <v>26</v>
      </c>
      <c r="E22" t="s">
        <v>159</v>
      </c>
      <c r="F22" t="s">
        <v>37</v>
      </c>
      <c r="G22" t="s">
        <v>57</v>
      </c>
      <c r="H22" s="1">
        <v>45274</v>
      </c>
      <c r="I22" s="1">
        <v>45275.42552997459</v>
      </c>
      <c r="J22" t="s">
        <v>154</v>
      </c>
      <c r="K22" t="s">
        <v>31</v>
      </c>
      <c r="M22" t="s">
        <v>59</v>
      </c>
      <c r="N22" t="s">
        <v>60</v>
      </c>
      <c r="O22" t="s">
        <v>61</v>
      </c>
      <c r="S22" t="b">
        <v>1</v>
      </c>
      <c r="U22" s="2">
        <f>HYPERLINK("https://sbirkapp.gov.cz/detail/SPP2E425AN4DRDZE", "https://sbirkapp.gov.cz/detail/SPP2E425AN4DRDZE")</f>
        <v>0</v>
      </c>
      <c r="V22" t="s">
        <v>160</v>
      </c>
      <c r="W22">
        <v>1</v>
      </c>
    </row>
    <row r="23" spans="1:23">
      <c r="A23" t="s">
        <v>23</v>
      </c>
      <c r="B23" t="s">
        <v>24</v>
      </c>
      <c r="C23" t="s">
        <v>25</v>
      </c>
      <c r="D23" t="s">
        <v>26</v>
      </c>
      <c r="E23" t="s">
        <v>161</v>
      </c>
      <c r="F23" t="s">
        <v>37</v>
      </c>
      <c r="G23" t="s">
        <v>162</v>
      </c>
      <c r="H23" s="1">
        <v>45274</v>
      </c>
      <c r="I23" s="1">
        <v>45275.41818374037</v>
      </c>
      <c r="J23" t="s">
        <v>154</v>
      </c>
      <c r="K23" t="s">
        <v>31</v>
      </c>
      <c r="M23" t="s">
        <v>163</v>
      </c>
      <c r="N23" t="s">
        <v>164</v>
      </c>
      <c r="O23" t="s">
        <v>165</v>
      </c>
      <c r="S23" t="b">
        <v>1</v>
      </c>
      <c r="U23" s="2">
        <f>HYPERLINK("https://sbirkapp.gov.cz/detail/SPPUXXWFEOZA3ZP4", "https://sbirkapp.gov.cz/detail/SPPUXXWFEOZA3ZP4")</f>
        <v>0</v>
      </c>
      <c r="V23" t="s">
        <v>166</v>
      </c>
      <c r="W23">
        <v>1</v>
      </c>
    </row>
    <row r="24" spans="1:23">
      <c r="A24" t="s">
        <v>23</v>
      </c>
      <c r="B24" t="s">
        <v>24</v>
      </c>
      <c r="C24" t="s">
        <v>25</v>
      </c>
      <c r="D24" t="s">
        <v>26</v>
      </c>
      <c r="E24" t="s">
        <v>167</v>
      </c>
      <c r="F24" t="s">
        <v>37</v>
      </c>
      <c r="G24" t="s">
        <v>168</v>
      </c>
      <c r="H24" s="1">
        <v>45274</v>
      </c>
      <c r="I24" s="1">
        <v>45275.40964160435</v>
      </c>
      <c r="J24" t="s">
        <v>154</v>
      </c>
      <c r="K24" t="s">
        <v>31</v>
      </c>
      <c r="M24" t="s">
        <v>169</v>
      </c>
      <c r="N24" t="s">
        <v>170</v>
      </c>
      <c r="O24" t="s">
        <v>171</v>
      </c>
      <c r="S24" t="b">
        <v>1</v>
      </c>
      <c r="U24" s="2">
        <f>HYPERLINK("https://sbirkapp.gov.cz/detail/SPPLX2M2ZL44JWEG", "https://sbirkapp.gov.cz/detail/SPPLX2M2ZL44JWEG")</f>
        <v>0</v>
      </c>
      <c r="V24" t="s">
        <v>172</v>
      </c>
      <c r="W24">
        <v>1</v>
      </c>
    </row>
    <row r="25" spans="1:23">
      <c r="A25" t="s">
        <v>23</v>
      </c>
      <c r="B25" t="s">
        <v>24</v>
      </c>
      <c r="C25" t="s">
        <v>25</v>
      </c>
      <c r="D25" t="s">
        <v>26</v>
      </c>
      <c r="E25" t="s">
        <v>173</v>
      </c>
      <c r="F25" t="s">
        <v>37</v>
      </c>
      <c r="G25" t="s">
        <v>174</v>
      </c>
      <c r="H25" s="1">
        <v>45260</v>
      </c>
      <c r="I25" s="1">
        <v>45273.61837850303</v>
      </c>
      <c r="J25" t="s">
        <v>154</v>
      </c>
      <c r="K25" t="s">
        <v>31</v>
      </c>
      <c r="M25" t="s">
        <v>175</v>
      </c>
      <c r="N25" t="s">
        <v>176</v>
      </c>
      <c r="P25" t="s">
        <v>177</v>
      </c>
      <c r="S25" t="b">
        <v>1</v>
      </c>
      <c r="U25" s="2">
        <f>HYPERLINK("https://sbirkapp.gov.cz/detail/SPPOCJWDVY6T5GZM", "https://sbirkapp.gov.cz/detail/SPPOCJWDVY6T5GZM")</f>
        <v>0</v>
      </c>
      <c r="V25" t="s">
        <v>178</v>
      </c>
      <c r="W25">
        <v>1</v>
      </c>
    </row>
    <row r="26" spans="1:23">
      <c r="A26" t="s">
        <v>23</v>
      </c>
      <c r="B26" t="s">
        <v>24</v>
      </c>
      <c r="C26" t="s">
        <v>25</v>
      </c>
      <c r="D26" t="s">
        <v>26</v>
      </c>
      <c r="E26" t="s">
        <v>179</v>
      </c>
      <c r="F26" t="s">
        <v>28</v>
      </c>
      <c r="G26" t="s">
        <v>144</v>
      </c>
      <c r="H26" s="1">
        <v>45251</v>
      </c>
      <c r="I26" s="1">
        <v>45273.60146858538</v>
      </c>
      <c r="J26" t="s">
        <v>154</v>
      </c>
      <c r="K26" t="s">
        <v>31</v>
      </c>
      <c r="M26" t="s">
        <v>146</v>
      </c>
      <c r="N26" t="s">
        <v>147</v>
      </c>
      <c r="P26" t="s">
        <v>180</v>
      </c>
      <c r="R26" t="s">
        <v>181</v>
      </c>
      <c r="S26" t="b">
        <v>0</v>
      </c>
      <c r="T26" s="1">
        <v>45323</v>
      </c>
      <c r="U26" s="2">
        <f>HYPERLINK("https://sbirkapp.gov.cz/detail/SPPIIYKWHUJFAB7K", "https://sbirkapp.gov.cz/detail/SPPIIYKWHUJFAB7K")</f>
        <v>0</v>
      </c>
      <c r="V26" t="s">
        <v>182</v>
      </c>
      <c r="W26">
        <v>1</v>
      </c>
    </row>
    <row r="27" spans="1:23">
      <c r="A27" t="s">
        <v>23</v>
      </c>
      <c r="B27" t="s">
        <v>24</v>
      </c>
      <c r="C27" t="s">
        <v>25</v>
      </c>
      <c r="D27" t="s">
        <v>26</v>
      </c>
      <c r="E27" t="s">
        <v>183</v>
      </c>
      <c r="F27" t="s">
        <v>28</v>
      </c>
      <c r="G27" t="s">
        <v>29</v>
      </c>
      <c r="H27" s="1">
        <v>45209</v>
      </c>
      <c r="I27" s="1">
        <v>45212.34355004093</v>
      </c>
      <c r="J27" t="s">
        <v>184</v>
      </c>
      <c r="K27" t="s">
        <v>31</v>
      </c>
      <c r="M27" t="s">
        <v>32</v>
      </c>
      <c r="N27" t="s">
        <v>33</v>
      </c>
      <c r="P27" t="s">
        <v>185</v>
      </c>
      <c r="R27" t="s">
        <v>34</v>
      </c>
      <c r="S27" t="b">
        <v>0</v>
      </c>
      <c r="T27" s="1">
        <v>45901</v>
      </c>
      <c r="U27" s="2">
        <f>HYPERLINK("https://sbirkapp.gov.cz/detail/SPPTCUIBHNO3LW46", "https://sbirkapp.gov.cz/detail/SPPTCUIBHNO3LW46")</f>
        <v>0</v>
      </c>
      <c r="V27" t="s">
        <v>186</v>
      </c>
      <c r="W27">
        <v>1</v>
      </c>
    </row>
    <row r="28" spans="1:23">
      <c r="A28" t="s">
        <v>23</v>
      </c>
      <c r="B28" t="s">
        <v>24</v>
      </c>
      <c r="C28" t="s">
        <v>25</v>
      </c>
      <c r="D28" t="s">
        <v>26</v>
      </c>
      <c r="E28" t="s">
        <v>187</v>
      </c>
      <c r="F28" t="s">
        <v>28</v>
      </c>
      <c r="G28" t="s">
        <v>188</v>
      </c>
      <c r="H28" s="1">
        <v>45209</v>
      </c>
      <c r="I28" s="1">
        <v>45211.6206779247</v>
      </c>
      <c r="J28" t="s">
        <v>184</v>
      </c>
      <c r="K28" t="s">
        <v>31</v>
      </c>
      <c r="M28" t="s">
        <v>96</v>
      </c>
      <c r="N28" t="s">
        <v>97</v>
      </c>
      <c r="O28" t="s">
        <v>189</v>
      </c>
      <c r="R28" t="s">
        <v>190</v>
      </c>
      <c r="S28" t="b">
        <v>0</v>
      </c>
      <c r="T28" s="1">
        <v>45607</v>
      </c>
      <c r="U28" s="2">
        <f>HYPERLINK("https://sbirkapp.gov.cz/detail/SPPPPR6QBTRI76GO", "https://sbirkapp.gov.cz/detail/SPPPPR6QBTRI76GO")</f>
        <v>0</v>
      </c>
      <c r="V28" t="s">
        <v>191</v>
      </c>
      <c r="W28">
        <v>1</v>
      </c>
    </row>
    <row r="29" spans="1:23">
      <c r="A29" t="s">
        <v>23</v>
      </c>
      <c r="B29" t="s">
        <v>24</v>
      </c>
      <c r="C29" t="s">
        <v>25</v>
      </c>
      <c r="D29" t="s">
        <v>26</v>
      </c>
      <c r="E29" t="s">
        <v>192</v>
      </c>
      <c r="F29" t="s">
        <v>37</v>
      </c>
      <c r="G29" t="s">
        <v>129</v>
      </c>
      <c r="H29" s="1">
        <v>45043</v>
      </c>
      <c r="I29" s="1">
        <v>45044.40328063238</v>
      </c>
      <c r="J29" t="s">
        <v>193</v>
      </c>
      <c r="K29" t="s">
        <v>31</v>
      </c>
      <c r="M29" t="s">
        <v>131</v>
      </c>
      <c r="N29" t="s">
        <v>132</v>
      </c>
      <c r="O29" t="s">
        <v>133</v>
      </c>
      <c r="R29" t="s">
        <v>134</v>
      </c>
      <c r="S29" t="b">
        <v>0</v>
      </c>
      <c r="T29" s="1">
        <v>45992</v>
      </c>
      <c r="U29" s="2">
        <f>HYPERLINK("https://sbirkapp.gov.cz/detail/SPP4DZM5DVTKVPSU", "https://sbirkapp.gov.cz/detail/SPP4DZM5DVTKVPSU")</f>
        <v>0</v>
      </c>
      <c r="V29" t="s">
        <v>194</v>
      </c>
      <c r="W29">
        <v>1</v>
      </c>
    </row>
    <row r="30" spans="1:23">
      <c r="A30" t="s">
        <v>23</v>
      </c>
      <c r="B30" t="s">
        <v>24</v>
      </c>
      <c r="C30" t="s">
        <v>25</v>
      </c>
      <c r="D30" t="s">
        <v>26</v>
      </c>
      <c r="E30" t="s">
        <v>195</v>
      </c>
      <c r="F30" t="s">
        <v>37</v>
      </c>
      <c r="G30" t="s">
        <v>162</v>
      </c>
      <c r="H30" s="1">
        <v>45043</v>
      </c>
      <c r="I30" s="1">
        <v>45044.39881414544</v>
      </c>
      <c r="J30" t="s">
        <v>196</v>
      </c>
      <c r="K30" t="s">
        <v>31</v>
      </c>
      <c r="M30" t="s">
        <v>163</v>
      </c>
      <c r="N30" t="s">
        <v>164</v>
      </c>
      <c r="O30" t="s">
        <v>165</v>
      </c>
      <c r="S30" t="b">
        <v>1</v>
      </c>
      <c r="U30" s="2">
        <f>HYPERLINK("https://sbirkapp.gov.cz/detail/SPPGOXVXY6TCXUVY", "https://sbirkapp.gov.cz/detail/SPPGOXVXY6TCXUVY")</f>
        <v>0</v>
      </c>
      <c r="V30" t="s">
        <v>197</v>
      </c>
      <c r="W30">
        <v>1</v>
      </c>
    </row>
    <row r="31" spans="1:23">
      <c r="A31" t="s">
        <v>23</v>
      </c>
      <c r="B31" t="s">
        <v>24</v>
      </c>
      <c r="C31" t="s">
        <v>25</v>
      </c>
      <c r="D31" t="s">
        <v>26</v>
      </c>
      <c r="E31" t="s">
        <v>198</v>
      </c>
      <c r="F31" t="s">
        <v>37</v>
      </c>
      <c r="G31" t="s">
        <v>57</v>
      </c>
      <c r="H31" s="1">
        <v>45015</v>
      </c>
      <c r="I31" s="1">
        <v>45019.45850644635</v>
      </c>
      <c r="J31" t="s">
        <v>199</v>
      </c>
      <c r="K31" t="s">
        <v>31</v>
      </c>
      <c r="M31" t="s">
        <v>59</v>
      </c>
      <c r="N31" t="s">
        <v>60</v>
      </c>
      <c r="O31" t="s">
        <v>61</v>
      </c>
      <c r="S31" t="b">
        <v>1</v>
      </c>
      <c r="U31" s="2">
        <f>HYPERLINK("https://sbirkapp.gov.cz/detail/SPP56B763T2QGTPI", "https://sbirkapp.gov.cz/detail/SPP56B763T2QGTPI")</f>
        <v>0</v>
      </c>
      <c r="V31" t="s">
        <v>200</v>
      </c>
      <c r="W31">
        <v>1</v>
      </c>
    </row>
    <row r="32" spans="1:23">
      <c r="A32" t="s">
        <v>23</v>
      </c>
      <c r="B32" t="s">
        <v>24</v>
      </c>
      <c r="C32" t="s">
        <v>25</v>
      </c>
      <c r="D32" t="s">
        <v>26</v>
      </c>
      <c r="E32" t="s">
        <v>201</v>
      </c>
      <c r="F32" t="s">
        <v>37</v>
      </c>
      <c r="G32" t="s">
        <v>202</v>
      </c>
      <c r="H32" s="1">
        <v>45015</v>
      </c>
      <c r="I32" s="1">
        <v>45016.49693201717</v>
      </c>
      <c r="J32" t="s">
        <v>203</v>
      </c>
      <c r="K32" t="s">
        <v>31</v>
      </c>
      <c r="M32" t="s">
        <v>204</v>
      </c>
      <c r="N32" t="s">
        <v>205</v>
      </c>
      <c r="O32" t="s">
        <v>206</v>
      </c>
      <c r="S32" t="b">
        <v>1</v>
      </c>
      <c r="U32" s="2">
        <f>HYPERLINK("https://sbirkapp.gov.cz/detail/SPPAGTDBOL32HB7Y", "https://sbirkapp.gov.cz/detail/SPPAGTDBOL32HB7Y")</f>
        <v>0</v>
      </c>
      <c r="V32" t="s">
        <v>207</v>
      </c>
      <c r="W32">
        <v>1</v>
      </c>
    </row>
    <row r="33" spans="1:23">
      <c r="A33" t="s">
        <v>23</v>
      </c>
      <c r="B33" t="s">
        <v>24</v>
      </c>
      <c r="C33" t="s">
        <v>25</v>
      </c>
      <c r="D33" t="s">
        <v>26</v>
      </c>
      <c r="E33" t="s">
        <v>208</v>
      </c>
      <c r="F33" t="s">
        <v>37</v>
      </c>
      <c r="G33" t="s">
        <v>209</v>
      </c>
      <c r="H33" s="1">
        <v>45015</v>
      </c>
      <c r="I33" s="1">
        <v>45016.49221246127</v>
      </c>
      <c r="J33" t="s">
        <v>203</v>
      </c>
      <c r="K33" t="s">
        <v>31</v>
      </c>
      <c r="M33" t="s">
        <v>210</v>
      </c>
      <c r="N33" t="s">
        <v>211</v>
      </c>
      <c r="O33" t="s">
        <v>212</v>
      </c>
      <c r="R33" t="s">
        <v>213</v>
      </c>
      <c r="S33" t="b">
        <v>0</v>
      </c>
      <c r="T33" s="1">
        <v>45854</v>
      </c>
      <c r="U33" s="2">
        <f>HYPERLINK("https://sbirkapp.gov.cz/detail/SPPJHWR5DE4F42DC", "https://sbirkapp.gov.cz/detail/SPPJHWR5DE4F42DC")</f>
        <v>0</v>
      </c>
      <c r="V33" t="s">
        <v>214</v>
      </c>
      <c r="W33">
        <v>1</v>
      </c>
    </row>
    <row r="34" spans="1:23">
      <c r="A34" t="s">
        <v>23</v>
      </c>
      <c r="B34" t="s">
        <v>24</v>
      </c>
      <c r="C34" t="s">
        <v>25</v>
      </c>
      <c r="D34" t="s">
        <v>26</v>
      </c>
      <c r="E34" t="s">
        <v>215</v>
      </c>
      <c r="F34" t="s">
        <v>37</v>
      </c>
      <c r="G34" t="s">
        <v>216</v>
      </c>
      <c r="H34" s="1">
        <v>45015</v>
      </c>
      <c r="I34" s="1">
        <v>45016.47964817187</v>
      </c>
      <c r="J34" t="s">
        <v>203</v>
      </c>
      <c r="K34" t="s">
        <v>31</v>
      </c>
      <c r="M34" t="s">
        <v>217</v>
      </c>
      <c r="N34" t="s">
        <v>218</v>
      </c>
      <c r="S34" t="b">
        <v>1</v>
      </c>
      <c r="U34" s="2">
        <f>HYPERLINK("https://sbirkapp.gov.cz/detail/SPPFECOK5HWGTUXI", "https://sbirkapp.gov.cz/detail/SPPFECOK5HWGTUXI")</f>
        <v>0</v>
      </c>
      <c r="V34" t="s">
        <v>219</v>
      </c>
      <c r="W34">
        <v>1</v>
      </c>
    </row>
    <row r="35" spans="1:23">
      <c r="A35" t="s">
        <v>23</v>
      </c>
      <c r="B35" t="s">
        <v>24</v>
      </c>
      <c r="C35" t="s">
        <v>25</v>
      </c>
      <c r="D35" t="s">
        <v>26</v>
      </c>
      <c r="E35" t="s">
        <v>220</v>
      </c>
      <c r="F35" t="s">
        <v>37</v>
      </c>
      <c r="G35" t="s">
        <v>221</v>
      </c>
      <c r="H35" s="1">
        <v>45015</v>
      </c>
      <c r="I35" s="1">
        <v>45016.47806967265</v>
      </c>
      <c r="J35" t="s">
        <v>203</v>
      </c>
      <c r="K35" t="s">
        <v>31</v>
      </c>
      <c r="M35" t="s">
        <v>222</v>
      </c>
      <c r="N35" t="s">
        <v>223</v>
      </c>
      <c r="P35" t="s">
        <v>224</v>
      </c>
      <c r="S35" t="b">
        <v>1</v>
      </c>
      <c r="U35" s="2">
        <f>HYPERLINK("https://sbirkapp.gov.cz/detail/SPP5WJVQ4YDQRKLS", "https://sbirkapp.gov.cz/detail/SPP5WJVQ4YDQRKLS")</f>
        <v>0</v>
      </c>
      <c r="V35" t="s">
        <v>225</v>
      </c>
      <c r="W35">
        <v>2</v>
      </c>
    </row>
    <row r="36" spans="1:23">
      <c r="A36" t="s">
        <v>23</v>
      </c>
      <c r="B36" t="s">
        <v>24</v>
      </c>
      <c r="C36" t="s">
        <v>25</v>
      </c>
      <c r="D36" t="s">
        <v>26</v>
      </c>
      <c r="E36" t="s">
        <v>226</v>
      </c>
      <c r="F36" t="s">
        <v>37</v>
      </c>
      <c r="G36" t="s">
        <v>108</v>
      </c>
      <c r="H36" s="1">
        <v>44952</v>
      </c>
      <c r="I36" s="1">
        <v>44953.4200197733</v>
      </c>
      <c r="J36" t="s">
        <v>227</v>
      </c>
      <c r="K36" t="s">
        <v>31</v>
      </c>
      <c r="M36" t="s">
        <v>82</v>
      </c>
      <c r="N36" t="s">
        <v>116</v>
      </c>
      <c r="P36" t="s">
        <v>228</v>
      </c>
      <c r="Q36" t="s">
        <v>229</v>
      </c>
      <c r="R36" t="s">
        <v>84</v>
      </c>
      <c r="S36" t="b">
        <v>0</v>
      </c>
      <c r="T36" s="1">
        <v>45462</v>
      </c>
      <c r="U36" s="2">
        <f>HYPERLINK("https://sbirkapp.gov.cz/detail/SPP2ZNCFE57L7UWM", "https://sbirkapp.gov.cz/detail/SPP2ZNCFE57L7UWM")</f>
        <v>0</v>
      </c>
      <c r="V36" t="s">
        <v>230</v>
      </c>
      <c r="W36">
        <v>1</v>
      </c>
    </row>
    <row r="37" spans="1:23">
      <c r="A37" t="s">
        <v>23</v>
      </c>
      <c r="B37" t="s">
        <v>24</v>
      </c>
      <c r="C37" t="s">
        <v>25</v>
      </c>
      <c r="D37" t="s">
        <v>26</v>
      </c>
      <c r="E37" t="s">
        <v>231</v>
      </c>
      <c r="F37" t="s">
        <v>37</v>
      </c>
      <c r="G37" t="s">
        <v>153</v>
      </c>
      <c r="H37" s="1">
        <v>44910</v>
      </c>
      <c r="I37" s="1">
        <v>44911.48813707037</v>
      </c>
      <c r="J37" t="s">
        <v>232</v>
      </c>
      <c r="K37" t="s">
        <v>31</v>
      </c>
      <c r="M37" t="s">
        <v>155</v>
      </c>
      <c r="N37" t="s">
        <v>156</v>
      </c>
      <c r="O37" t="s">
        <v>157</v>
      </c>
      <c r="S37" t="b">
        <v>1</v>
      </c>
      <c r="U37" s="2">
        <f>HYPERLINK("https://sbirkapp.gov.cz/detail/SPPLNCVNUTRO3OM6", "https://sbirkapp.gov.cz/detail/SPPLNCVNUTRO3OM6")</f>
        <v>0</v>
      </c>
      <c r="V37" t="s">
        <v>233</v>
      </c>
      <c r="W37">
        <v>2</v>
      </c>
    </row>
    <row r="38" spans="1:23">
      <c r="A38" t="s">
        <v>23</v>
      </c>
      <c r="B38" t="s">
        <v>24</v>
      </c>
      <c r="C38" t="s">
        <v>25</v>
      </c>
      <c r="D38" t="s">
        <v>26</v>
      </c>
      <c r="E38" t="s">
        <v>234</v>
      </c>
      <c r="F38" t="s">
        <v>37</v>
      </c>
      <c r="G38" t="s">
        <v>162</v>
      </c>
      <c r="H38" s="1">
        <v>44679</v>
      </c>
      <c r="I38" s="1">
        <v>44683.62755209563</v>
      </c>
      <c r="J38" t="s">
        <v>235</v>
      </c>
      <c r="K38" t="s">
        <v>31</v>
      </c>
      <c r="M38" t="s">
        <v>163</v>
      </c>
      <c r="N38" t="s">
        <v>164</v>
      </c>
      <c r="O38" t="s">
        <v>165</v>
      </c>
      <c r="S38" t="b">
        <v>1</v>
      </c>
      <c r="U38" s="2">
        <f>HYPERLINK("https://sbirkapp.gov.cz/detail/SPP4NEGP6TG7C7WS", "https://sbirkapp.gov.cz/detail/SPP4NEGP6TG7C7WS")</f>
        <v>0</v>
      </c>
      <c r="V38" t="s">
        <v>236</v>
      </c>
      <c r="W38">
        <v>1</v>
      </c>
    </row>
    <row r="39" spans="1:23">
      <c r="A39" t="s">
        <v>23</v>
      </c>
      <c r="B39" t="s">
        <v>24</v>
      </c>
      <c r="C39" t="s">
        <v>25</v>
      </c>
      <c r="D39" t="s">
        <v>26</v>
      </c>
      <c r="E39" t="s">
        <v>237</v>
      </c>
      <c r="F39" t="s">
        <v>28</v>
      </c>
      <c r="G39" t="s">
        <v>29</v>
      </c>
      <c r="H39" s="1">
        <v>44656</v>
      </c>
      <c r="I39" s="1">
        <v>44673.42840077693</v>
      </c>
      <c r="J39" t="s">
        <v>238</v>
      </c>
      <c r="K39" t="s">
        <v>31</v>
      </c>
      <c r="M39" t="s">
        <v>32</v>
      </c>
      <c r="N39" t="s">
        <v>33</v>
      </c>
      <c r="P39" t="s">
        <v>239</v>
      </c>
      <c r="R39" t="s">
        <v>69</v>
      </c>
      <c r="S39" t="b">
        <v>0</v>
      </c>
      <c r="T39" s="1">
        <v>45231</v>
      </c>
      <c r="U39" s="2">
        <f>HYPERLINK("https://sbirkapp.gov.cz/detail/SPPRRWNTOPW53D3K", "https://sbirkapp.gov.cz/detail/SPPRRWNTOPW53D3K")</f>
        <v>0</v>
      </c>
      <c r="V39" t="s">
        <v>240</v>
      </c>
      <c r="W39">
        <v>1</v>
      </c>
    </row>
    <row r="40" spans="1:23">
      <c r="A40" t="s">
        <v>23</v>
      </c>
      <c r="B40" t="s">
        <v>24</v>
      </c>
      <c r="C40" t="s">
        <v>25</v>
      </c>
      <c r="D40" t="s">
        <v>26</v>
      </c>
      <c r="E40" t="s">
        <v>241</v>
      </c>
      <c r="F40" t="s">
        <v>28</v>
      </c>
      <c r="G40" t="s">
        <v>144</v>
      </c>
      <c r="H40" s="1">
        <v>44621</v>
      </c>
      <c r="I40" s="1">
        <v>44636.44217979217</v>
      </c>
      <c r="J40" t="s">
        <v>242</v>
      </c>
      <c r="K40" t="s">
        <v>31</v>
      </c>
      <c r="M40" t="s">
        <v>146</v>
      </c>
      <c r="N40" t="s">
        <v>147</v>
      </c>
      <c r="P40" t="s">
        <v>243</v>
      </c>
      <c r="R40" t="s">
        <v>148</v>
      </c>
      <c r="S40" t="b">
        <v>0</v>
      </c>
      <c r="T40" s="1">
        <v>45292</v>
      </c>
      <c r="U40" s="2">
        <f>HYPERLINK("https://sbirkapp.gov.cz/detail/SPPGNHBNHOVFIAYC", "https://sbirkapp.gov.cz/detail/SPPGNHBNHOVFIAYC")</f>
        <v>0</v>
      </c>
      <c r="V40" t="s">
        <v>244</v>
      </c>
      <c r="W40">
        <v>2</v>
      </c>
    </row>
    <row r="41" spans="1:23">
      <c r="A41" t="s">
        <v>23</v>
      </c>
      <c r="B41" t="s">
        <v>24</v>
      </c>
      <c r="C41" t="s">
        <v>25</v>
      </c>
      <c r="D41" t="s">
        <v>26</v>
      </c>
      <c r="E41" t="s">
        <v>245</v>
      </c>
      <c r="F41" t="s">
        <v>37</v>
      </c>
      <c r="G41" t="s">
        <v>246</v>
      </c>
      <c r="H41" s="1">
        <v>43951</v>
      </c>
      <c r="I41" s="1">
        <v>44630.44290186885</v>
      </c>
      <c r="J41" t="s">
        <v>247</v>
      </c>
      <c r="K41" t="s">
        <v>139</v>
      </c>
      <c r="L41" s="1">
        <v>43955</v>
      </c>
      <c r="M41" t="s">
        <v>248</v>
      </c>
      <c r="N41" t="s">
        <v>249</v>
      </c>
      <c r="O41" t="s">
        <v>250</v>
      </c>
      <c r="R41" t="s">
        <v>251</v>
      </c>
      <c r="S41" t="b">
        <v>0</v>
      </c>
      <c r="T41" s="1">
        <v>45036</v>
      </c>
      <c r="U41" s="2">
        <f>HYPERLINK("https://sbirkapp.gov.cz/detail/SPPDPAJKMVUKPJ7Q", "https://sbirkapp.gov.cz/detail/SPPDPAJKMVUKPJ7Q")</f>
        <v>0</v>
      </c>
      <c r="V41" t="s">
        <v>252</v>
      </c>
      <c r="W41">
        <v>1</v>
      </c>
    </row>
    <row r="42" spans="1:23">
      <c r="A42" t="s">
        <v>23</v>
      </c>
      <c r="B42" t="s">
        <v>24</v>
      </c>
      <c r="C42" t="s">
        <v>25</v>
      </c>
      <c r="D42" t="s">
        <v>26</v>
      </c>
      <c r="E42" t="s">
        <v>253</v>
      </c>
      <c r="F42" t="s">
        <v>37</v>
      </c>
      <c r="G42" t="s">
        <v>254</v>
      </c>
      <c r="H42" s="1">
        <v>41620</v>
      </c>
      <c r="I42" s="1">
        <v>44630.44289100848</v>
      </c>
      <c r="J42" t="s">
        <v>255</v>
      </c>
      <c r="K42" t="s">
        <v>139</v>
      </c>
      <c r="L42" s="1">
        <v>41621</v>
      </c>
      <c r="M42" t="s">
        <v>248</v>
      </c>
      <c r="N42" t="s">
        <v>249</v>
      </c>
      <c r="O42" t="s">
        <v>250</v>
      </c>
      <c r="R42" t="s">
        <v>251</v>
      </c>
      <c r="S42" t="b">
        <v>0</v>
      </c>
      <c r="T42" s="1">
        <v>45036</v>
      </c>
      <c r="U42" s="2">
        <f>HYPERLINK("https://sbirkapp.gov.cz/detail/SPPYLK5YCHVUHZGU", "https://sbirkapp.gov.cz/detail/SPPYLK5YCHVUHZGU")</f>
        <v>0</v>
      </c>
      <c r="V42" t="s">
        <v>256</v>
      </c>
      <c r="W42">
        <v>1</v>
      </c>
    </row>
    <row r="43" spans="1:23">
      <c r="A43" t="s">
        <v>23</v>
      </c>
      <c r="B43" t="s">
        <v>24</v>
      </c>
      <c r="C43" t="s">
        <v>25</v>
      </c>
      <c r="D43" t="s">
        <v>26</v>
      </c>
      <c r="E43" t="s">
        <v>257</v>
      </c>
      <c r="F43" t="s">
        <v>37</v>
      </c>
      <c r="G43" t="s">
        <v>162</v>
      </c>
      <c r="H43" s="1">
        <v>44315</v>
      </c>
      <c r="I43" s="1">
        <v>44629.63741808264</v>
      </c>
      <c r="J43" t="s">
        <v>258</v>
      </c>
      <c r="K43" t="s">
        <v>139</v>
      </c>
      <c r="L43" s="1">
        <v>44319</v>
      </c>
      <c r="M43" t="s">
        <v>163</v>
      </c>
      <c r="N43" t="s">
        <v>164</v>
      </c>
      <c r="O43" t="s">
        <v>165</v>
      </c>
      <c r="S43" t="b">
        <v>1</v>
      </c>
      <c r="U43" s="2">
        <f>HYPERLINK("https://sbirkapp.gov.cz/detail/SPPZTC4U6UKELSXU", "https://sbirkapp.gov.cz/detail/SPPZTC4U6UKELSXU")</f>
        <v>0</v>
      </c>
      <c r="V43" t="s">
        <v>259</v>
      </c>
      <c r="W43">
        <v>1</v>
      </c>
    </row>
    <row r="44" spans="1:23">
      <c r="A44" t="s">
        <v>23</v>
      </c>
      <c r="B44" t="s">
        <v>24</v>
      </c>
      <c r="C44" t="s">
        <v>25</v>
      </c>
      <c r="D44" t="s">
        <v>26</v>
      </c>
      <c r="E44" t="s">
        <v>260</v>
      </c>
      <c r="F44" t="s">
        <v>37</v>
      </c>
      <c r="G44" t="s">
        <v>162</v>
      </c>
      <c r="H44" s="1">
        <v>44098</v>
      </c>
      <c r="I44" s="1">
        <v>44629.63741002572</v>
      </c>
      <c r="J44" t="s">
        <v>261</v>
      </c>
      <c r="K44" t="s">
        <v>139</v>
      </c>
      <c r="L44" s="1">
        <v>44099</v>
      </c>
      <c r="M44" t="s">
        <v>163</v>
      </c>
      <c r="N44" t="s">
        <v>164</v>
      </c>
      <c r="O44" t="s">
        <v>165</v>
      </c>
      <c r="S44" t="b">
        <v>1</v>
      </c>
      <c r="U44" s="2">
        <f>HYPERLINK("https://sbirkapp.gov.cz/detail/SPPSRMFRLUF4Y7PK", "https://sbirkapp.gov.cz/detail/SPPSRMFRLUF4Y7PK")</f>
        <v>0</v>
      </c>
      <c r="V44" t="s">
        <v>262</v>
      </c>
      <c r="W44">
        <v>1</v>
      </c>
    </row>
    <row r="45" spans="1:23">
      <c r="A45" t="s">
        <v>23</v>
      </c>
      <c r="B45" t="s">
        <v>24</v>
      </c>
      <c r="C45" t="s">
        <v>25</v>
      </c>
      <c r="D45" t="s">
        <v>26</v>
      </c>
      <c r="E45" t="s">
        <v>263</v>
      </c>
      <c r="F45" t="s">
        <v>37</v>
      </c>
      <c r="G45" t="s">
        <v>162</v>
      </c>
      <c r="H45" s="1">
        <v>43979</v>
      </c>
      <c r="I45" s="1">
        <v>44629.63265997515</v>
      </c>
      <c r="J45" t="s">
        <v>264</v>
      </c>
      <c r="K45" t="s">
        <v>139</v>
      </c>
      <c r="L45" s="1">
        <v>43980</v>
      </c>
      <c r="M45" t="s">
        <v>163</v>
      </c>
      <c r="N45" t="s">
        <v>164</v>
      </c>
      <c r="O45" t="s">
        <v>165</v>
      </c>
      <c r="S45" t="b">
        <v>1</v>
      </c>
      <c r="U45" s="2">
        <f>HYPERLINK("https://sbirkapp.gov.cz/detail/SPPK3M73A6O7WR4M", "https://sbirkapp.gov.cz/detail/SPPK3M73A6O7WR4M")</f>
        <v>0</v>
      </c>
      <c r="V45" t="s">
        <v>265</v>
      </c>
      <c r="W45">
        <v>1</v>
      </c>
    </row>
    <row r="46" spans="1:23">
      <c r="A46" t="s">
        <v>23</v>
      </c>
      <c r="B46" t="s">
        <v>24</v>
      </c>
      <c r="C46" t="s">
        <v>25</v>
      </c>
      <c r="D46" t="s">
        <v>26</v>
      </c>
      <c r="E46" t="s">
        <v>266</v>
      </c>
      <c r="F46" t="s">
        <v>37</v>
      </c>
      <c r="G46" t="s">
        <v>162</v>
      </c>
      <c r="H46" s="1">
        <v>43811</v>
      </c>
      <c r="I46" s="1">
        <v>44629.63159450965</v>
      </c>
      <c r="J46" t="s">
        <v>267</v>
      </c>
      <c r="K46" t="s">
        <v>139</v>
      </c>
      <c r="L46" s="1">
        <v>43812</v>
      </c>
      <c r="M46" t="s">
        <v>163</v>
      </c>
      <c r="N46" t="s">
        <v>164</v>
      </c>
      <c r="O46" t="s">
        <v>165</v>
      </c>
      <c r="S46" t="b">
        <v>1</v>
      </c>
      <c r="U46" s="2">
        <f>HYPERLINK("https://sbirkapp.gov.cz/detail/SPPDTEXLVON3DZX4", "https://sbirkapp.gov.cz/detail/SPPDTEXLVON3DZX4")</f>
        <v>0</v>
      </c>
      <c r="V46" t="s">
        <v>268</v>
      </c>
      <c r="W46">
        <v>1</v>
      </c>
    </row>
    <row r="47" spans="1:23">
      <c r="A47" t="s">
        <v>23</v>
      </c>
      <c r="B47" t="s">
        <v>24</v>
      </c>
      <c r="C47" t="s">
        <v>25</v>
      </c>
      <c r="D47" t="s">
        <v>26</v>
      </c>
      <c r="E47" t="s">
        <v>269</v>
      </c>
      <c r="F47" t="s">
        <v>37</v>
      </c>
      <c r="G47" t="s">
        <v>221</v>
      </c>
      <c r="H47" s="1">
        <v>40115</v>
      </c>
      <c r="I47" s="1">
        <v>44624.4779659584</v>
      </c>
      <c r="J47" t="s">
        <v>270</v>
      </c>
      <c r="K47" t="s">
        <v>139</v>
      </c>
      <c r="L47" s="1">
        <v>40123</v>
      </c>
      <c r="M47" t="s">
        <v>222</v>
      </c>
      <c r="N47" t="s">
        <v>223</v>
      </c>
      <c r="Q47" t="s">
        <v>271</v>
      </c>
      <c r="R47" t="s">
        <v>272</v>
      </c>
      <c r="S47" t="b">
        <v>0</v>
      </c>
      <c r="T47" s="1">
        <v>45036</v>
      </c>
      <c r="U47" s="2">
        <f>HYPERLINK("https://sbirkapp.gov.cz/detail/SPP2AZXLK4UAWRNG", "https://sbirkapp.gov.cz/detail/SPP2AZXLK4UAWRNG")</f>
        <v>0</v>
      </c>
      <c r="V47" t="s">
        <v>273</v>
      </c>
      <c r="W47">
        <v>1</v>
      </c>
    </row>
    <row r="48" spans="1:23">
      <c r="A48" t="s">
        <v>23</v>
      </c>
      <c r="B48" t="s">
        <v>24</v>
      </c>
      <c r="C48" t="s">
        <v>25</v>
      </c>
      <c r="D48" t="s">
        <v>26</v>
      </c>
      <c r="E48" t="s">
        <v>274</v>
      </c>
      <c r="F48" t="s">
        <v>37</v>
      </c>
      <c r="G48" t="s">
        <v>275</v>
      </c>
      <c r="H48" s="1">
        <v>42544</v>
      </c>
      <c r="I48" s="1">
        <v>44624.47742646712</v>
      </c>
      <c r="J48" t="s">
        <v>276</v>
      </c>
      <c r="K48" t="s">
        <v>139</v>
      </c>
      <c r="L48" s="1">
        <v>42545</v>
      </c>
      <c r="M48" t="s">
        <v>163</v>
      </c>
      <c r="N48" t="s">
        <v>164</v>
      </c>
      <c r="Q48" t="s">
        <v>277</v>
      </c>
      <c r="S48" t="b">
        <v>1</v>
      </c>
      <c r="U48" s="2">
        <f>HYPERLINK("https://sbirkapp.gov.cz/detail/SPPK4KIKDQCTDINE", "https://sbirkapp.gov.cz/detail/SPPK4KIKDQCTDINE")</f>
        <v>0</v>
      </c>
      <c r="V48" t="s">
        <v>278</v>
      </c>
      <c r="W48">
        <v>1</v>
      </c>
    </row>
    <row r="49" spans="1:23">
      <c r="A49" t="s">
        <v>23</v>
      </c>
      <c r="B49" t="s">
        <v>24</v>
      </c>
      <c r="C49" t="s">
        <v>25</v>
      </c>
      <c r="D49" t="s">
        <v>26</v>
      </c>
      <c r="E49" t="s">
        <v>279</v>
      </c>
      <c r="F49" t="s">
        <v>37</v>
      </c>
      <c r="G49" t="s">
        <v>57</v>
      </c>
      <c r="H49" s="1">
        <v>44252</v>
      </c>
      <c r="I49" s="1">
        <v>44623.61332552892</v>
      </c>
      <c r="J49" t="s">
        <v>280</v>
      </c>
      <c r="K49" t="s">
        <v>139</v>
      </c>
      <c r="L49" s="1">
        <v>44253</v>
      </c>
      <c r="M49" t="s">
        <v>59</v>
      </c>
      <c r="N49" t="s">
        <v>60</v>
      </c>
      <c r="O49" t="s">
        <v>61</v>
      </c>
      <c r="S49" t="b">
        <v>1</v>
      </c>
      <c r="U49" s="2">
        <f>HYPERLINK("https://sbirkapp.gov.cz/detail/SPP5C5TT3LBTKZ36", "https://sbirkapp.gov.cz/detail/SPP5C5TT3LBTKZ36")</f>
        <v>0</v>
      </c>
      <c r="V49" t="s">
        <v>281</v>
      </c>
      <c r="W49">
        <v>1</v>
      </c>
    </row>
    <row r="50" spans="1:23">
      <c r="A50" t="s">
        <v>23</v>
      </c>
      <c r="B50" t="s">
        <v>24</v>
      </c>
      <c r="C50" t="s">
        <v>25</v>
      </c>
      <c r="D50" t="s">
        <v>26</v>
      </c>
      <c r="E50" t="s">
        <v>282</v>
      </c>
      <c r="F50" t="s">
        <v>37</v>
      </c>
      <c r="G50" t="s">
        <v>57</v>
      </c>
      <c r="H50" s="1">
        <v>44176</v>
      </c>
      <c r="I50" s="1">
        <v>44623.61331604364</v>
      </c>
      <c r="J50" t="s">
        <v>283</v>
      </c>
      <c r="K50" t="s">
        <v>139</v>
      </c>
      <c r="L50" s="1">
        <v>44179</v>
      </c>
      <c r="M50" t="s">
        <v>59</v>
      </c>
      <c r="N50" t="s">
        <v>60</v>
      </c>
      <c r="O50" t="s">
        <v>61</v>
      </c>
      <c r="S50" t="b">
        <v>1</v>
      </c>
      <c r="U50" s="2">
        <f>HYPERLINK("https://sbirkapp.gov.cz/detail/SPPPWOROLHLUUB7S", "https://sbirkapp.gov.cz/detail/SPPPWOROLHLUUB7S")</f>
        <v>0</v>
      </c>
      <c r="V50" t="s">
        <v>284</v>
      </c>
      <c r="W50">
        <v>1</v>
      </c>
    </row>
    <row r="51" spans="1:23">
      <c r="A51" t="s">
        <v>23</v>
      </c>
      <c r="B51" t="s">
        <v>24</v>
      </c>
      <c r="C51" t="s">
        <v>25</v>
      </c>
      <c r="D51" t="s">
        <v>26</v>
      </c>
      <c r="E51" t="s">
        <v>285</v>
      </c>
      <c r="F51" t="s">
        <v>37</v>
      </c>
      <c r="G51" t="s">
        <v>286</v>
      </c>
      <c r="H51" s="1">
        <v>43811</v>
      </c>
      <c r="I51" s="1">
        <v>44623.60384911251</v>
      </c>
      <c r="J51" t="s">
        <v>267</v>
      </c>
      <c r="K51" t="s">
        <v>139</v>
      </c>
      <c r="L51" s="1">
        <v>43812</v>
      </c>
      <c r="M51" t="s">
        <v>59</v>
      </c>
      <c r="N51" t="s">
        <v>60</v>
      </c>
      <c r="Q51" t="s">
        <v>287</v>
      </c>
      <c r="S51" t="b">
        <v>1</v>
      </c>
      <c r="U51" s="2">
        <f>HYPERLINK("https://sbirkapp.gov.cz/detail/SPPZWSHOK63SLOXA", "https://sbirkapp.gov.cz/detail/SPPZWSHOK63SLOXA")</f>
        <v>0</v>
      </c>
      <c r="V51" t="s">
        <v>288</v>
      </c>
      <c r="W51">
        <v>1</v>
      </c>
    </row>
    <row r="52" spans="1:23">
      <c r="A52" t="s">
        <v>23</v>
      </c>
      <c r="B52" t="s">
        <v>24</v>
      </c>
      <c r="C52" t="s">
        <v>25</v>
      </c>
      <c r="D52" t="s">
        <v>26</v>
      </c>
      <c r="E52" t="s">
        <v>289</v>
      </c>
      <c r="F52" t="s">
        <v>37</v>
      </c>
      <c r="G52" t="s">
        <v>290</v>
      </c>
      <c r="H52" s="1">
        <v>42985</v>
      </c>
      <c r="I52" s="1">
        <v>44622.60938861029</v>
      </c>
      <c r="J52" t="s">
        <v>291</v>
      </c>
      <c r="K52" t="s">
        <v>139</v>
      </c>
      <c r="L52" s="1">
        <v>42989</v>
      </c>
      <c r="M52" t="s">
        <v>175</v>
      </c>
      <c r="N52" t="s">
        <v>176</v>
      </c>
      <c r="O52" t="s">
        <v>177</v>
      </c>
      <c r="S52" t="b">
        <v>1</v>
      </c>
      <c r="U52" s="2">
        <f>HYPERLINK("https://sbirkapp.gov.cz/detail/SPPP3AD7HUHRGX4Q", "https://sbirkapp.gov.cz/detail/SPPP3AD7HUHRGX4Q")</f>
        <v>0</v>
      </c>
      <c r="V52" t="s">
        <v>292</v>
      </c>
      <c r="W52">
        <v>1</v>
      </c>
    </row>
    <row r="53" spans="1:23">
      <c r="A53" t="s">
        <v>23</v>
      </c>
      <c r="B53" t="s">
        <v>24</v>
      </c>
      <c r="C53" t="s">
        <v>25</v>
      </c>
      <c r="D53" t="s">
        <v>26</v>
      </c>
      <c r="E53" t="s">
        <v>293</v>
      </c>
      <c r="F53" t="s">
        <v>37</v>
      </c>
      <c r="G53" t="s">
        <v>294</v>
      </c>
      <c r="H53" s="1">
        <v>40815</v>
      </c>
      <c r="I53" s="1">
        <v>44622.59574738392</v>
      </c>
      <c r="J53" t="s">
        <v>295</v>
      </c>
      <c r="K53" t="s">
        <v>139</v>
      </c>
      <c r="L53" s="1">
        <v>40816</v>
      </c>
      <c r="M53" t="s">
        <v>296</v>
      </c>
      <c r="N53" t="s">
        <v>297</v>
      </c>
      <c r="R53" t="s">
        <v>298</v>
      </c>
      <c r="S53" t="b">
        <v>0</v>
      </c>
      <c r="T53" s="1">
        <v>45658</v>
      </c>
      <c r="U53" s="2">
        <f>HYPERLINK("https://sbirkapp.gov.cz/detail/SPPFKKE3ZW3E2X4K", "https://sbirkapp.gov.cz/detail/SPPFKKE3ZW3E2X4K")</f>
        <v>0</v>
      </c>
      <c r="V53" t="s">
        <v>299</v>
      </c>
      <c r="W53">
        <v>1</v>
      </c>
    </row>
    <row r="54" spans="1:23">
      <c r="A54" t="s">
        <v>23</v>
      </c>
      <c r="B54" t="s">
        <v>24</v>
      </c>
      <c r="C54" t="s">
        <v>25</v>
      </c>
      <c r="D54" t="s">
        <v>26</v>
      </c>
      <c r="E54" t="s">
        <v>300</v>
      </c>
      <c r="F54" t="s">
        <v>37</v>
      </c>
      <c r="G54" t="s">
        <v>301</v>
      </c>
      <c r="H54" s="1">
        <v>40058</v>
      </c>
      <c r="I54" s="1">
        <v>44622.59573871146</v>
      </c>
      <c r="J54" t="s">
        <v>302</v>
      </c>
      <c r="K54" t="s">
        <v>139</v>
      </c>
      <c r="L54" s="1">
        <v>40123</v>
      </c>
      <c r="M54" t="s">
        <v>175</v>
      </c>
      <c r="N54" t="s">
        <v>176</v>
      </c>
      <c r="Q54" t="s">
        <v>303</v>
      </c>
      <c r="R54" t="s">
        <v>304</v>
      </c>
      <c r="S54" t="b">
        <v>0</v>
      </c>
      <c r="T54" s="1">
        <v>45292</v>
      </c>
      <c r="U54" s="2">
        <f>HYPERLINK("https://sbirkapp.gov.cz/detail/SPPC3I6JL3GBSERM", "https://sbirkapp.gov.cz/detail/SPPC3I6JL3GBSERM")</f>
        <v>0</v>
      </c>
      <c r="V54" t="s">
        <v>305</v>
      </c>
      <c r="W54">
        <v>1</v>
      </c>
    </row>
    <row r="55" spans="1:23">
      <c r="A55" t="s">
        <v>23</v>
      </c>
      <c r="B55" t="s">
        <v>24</v>
      </c>
      <c r="C55" t="s">
        <v>25</v>
      </c>
      <c r="D55" t="s">
        <v>26</v>
      </c>
      <c r="E55" t="s">
        <v>306</v>
      </c>
      <c r="F55" t="s">
        <v>37</v>
      </c>
      <c r="G55" t="s">
        <v>307</v>
      </c>
      <c r="H55" s="1">
        <v>40815</v>
      </c>
      <c r="I55" s="1">
        <v>44622.59572178449</v>
      </c>
      <c r="J55" t="s">
        <v>295</v>
      </c>
      <c r="K55" t="s">
        <v>139</v>
      </c>
      <c r="L55" s="1">
        <v>40816</v>
      </c>
      <c r="M55" t="s">
        <v>308</v>
      </c>
      <c r="N55" t="s">
        <v>309</v>
      </c>
      <c r="R55" t="s">
        <v>298</v>
      </c>
      <c r="S55" t="b">
        <v>0</v>
      </c>
      <c r="T55" s="1">
        <v>45658</v>
      </c>
      <c r="U55" s="2">
        <f>HYPERLINK("https://sbirkapp.gov.cz/detail/SPPW3H2T5ZRBBQ2K", "https://sbirkapp.gov.cz/detail/SPPW3H2T5ZRBBQ2K")</f>
        <v>0</v>
      </c>
      <c r="V55" t="s">
        <v>310</v>
      </c>
      <c r="W55">
        <v>1</v>
      </c>
    </row>
    <row r="56" spans="1:23">
      <c r="A56" t="s">
        <v>23</v>
      </c>
      <c r="B56" t="s">
        <v>24</v>
      </c>
      <c r="C56" t="s">
        <v>25</v>
      </c>
      <c r="D56" t="s">
        <v>26</v>
      </c>
      <c r="E56" t="s">
        <v>311</v>
      </c>
      <c r="F56" t="s">
        <v>37</v>
      </c>
      <c r="G56" t="s">
        <v>312</v>
      </c>
      <c r="H56" s="1">
        <v>43524</v>
      </c>
      <c r="I56" s="1">
        <v>44621.55943894944</v>
      </c>
      <c r="J56" t="s">
        <v>313</v>
      </c>
      <c r="K56" t="s">
        <v>139</v>
      </c>
      <c r="L56" s="1">
        <v>43525</v>
      </c>
      <c r="M56" t="s">
        <v>204</v>
      </c>
      <c r="N56" t="s">
        <v>205</v>
      </c>
      <c r="Q56" t="s">
        <v>314</v>
      </c>
      <c r="S56" t="b">
        <v>1</v>
      </c>
      <c r="U56" s="2">
        <f>HYPERLINK("https://sbirkapp.gov.cz/detail/SPPIOJMNR2F72CH4", "https://sbirkapp.gov.cz/detail/SPPIOJMNR2F72CH4")</f>
        <v>0</v>
      </c>
      <c r="V56" t="s">
        <v>315</v>
      </c>
      <c r="W56">
        <v>1</v>
      </c>
    </row>
    <row r="57" spans="1:23">
      <c r="A57" t="s">
        <v>23</v>
      </c>
      <c r="B57" t="s">
        <v>24</v>
      </c>
      <c r="C57" t="s">
        <v>25</v>
      </c>
      <c r="D57" t="s">
        <v>26</v>
      </c>
      <c r="E57" t="s">
        <v>316</v>
      </c>
      <c r="F57" t="s">
        <v>37</v>
      </c>
      <c r="G57" t="s">
        <v>317</v>
      </c>
      <c r="H57" s="1">
        <v>43524</v>
      </c>
      <c r="I57" s="1">
        <v>44621.55942734174</v>
      </c>
      <c r="J57" t="s">
        <v>318</v>
      </c>
      <c r="K57" t="s">
        <v>139</v>
      </c>
      <c r="L57" s="1">
        <v>43525</v>
      </c>
      <c r="M57" t="s">
        <v>131</v>
      </c>
      <c r="N57" t="s">
        <v>132</v>
      </c>
      <c r="Q57" t="s">
        <v>319</v>
      </c>
      <c r="R57" t="s">
        <v>134</v>
      </c>
      <c r="S57" t="b">
        <v>0</v>
      </c>
      <c r="T57" s="1">
        <v>45992</v>
      </c>
      <c r="U57" s="2">
        <f>HYPERLINK("https://sbirkapp.gov.cz/detail/SPP7YZF7MCFG2XGU", "https://sbirkapp.gov.cz/detail/SPP7YZF7MCFG2XGU")</f>
        <v>0</v>
      </c>
      <c r="V57" t="s">
        <v>320</v>
      </c>
      <c r="W57">
        <v>1</v>
      </c>
    </row>
    <row r="58" spans="1:23">
      <c r="A58" t="s">
        <v>23</v>
      </c>
      <c r="B58" t="s">
        <v>24</v>
      </c>
      <c r="C58" t="s">
        <v>25</v>
      </c>
      <c r="D58" t="s">
        <v>26</v>
      </c>
      <c r="E58" t="s">
        <v>321</v>
      </c>
      <c r="F58" t="s">
        <v>37</v>
      </c>
      <c r="G58" t="s">
        <v>322</v>
      </c>
      <c r="H58" s="1">
        <v>41256</v>
      </c>
      <c r="I58" s="1">
        <v>44621.55941886808</v>
      </c>
      <c r="J58" t="s">
        <v>323</v>
      </c>
      <c r="K58" t="s">
        <v>139</v>
      </c>
      <c r="L58" s="1">
        <v>41257</v>
      </c>
      <c r="M58" t="s">
        <v>210</v>
      </c>
      <c r="N58" t="s">
        <v>211</v>
      </c>
      <c r="Q58" t="s">
        <v>324</v>
      </c>
      <c r="R58" t="s">
        <v>213</v>
      </c>
      <c r="S58" t="b">
        <v>0</v>
      </c>
      <c r="T58" s="1">
        <v>45854</v>
      </c>
      <c r="U58" s="2">
        <f>HYPERLINK("https://sbirkapp.gov.cz/detail/SPPPVYNKY6YCVCKS", "https://sbirkapp.gov.cz/detail/SPPPVYNKY6YCVCKS")</f>
        <v>0</v>
      </c>
      <c r="V58" t="s">
        <v>325</v>
      </c>
      <c r="W58">
        <v>1</v>
      </c>
    </row>
    <row r="59" spans="1:23">
      <c r="A59" t="s">
        <v>23</v>
      </c>
      <c r="B59" t="s">
        <v>24</v>
      </c>
      <c r="C59" t="s">
        <v>25</v>
      </c>
      <c r="D59" t="s">
        <v>26</v>
      </c>
      <c r="E59" t="s">
        <v>326</v>
      </c>
      <c r="F59" t="s">
        <v>37</v>
      </c>
      <c r="G59" t="s">
        <v>108</v>
      </c>
      <c r="H59" s="1">
        <v>43188</v>
      </c>
      <c r="I59" s="1">
        <v>44621.55940106585</v>
      </c>
      <c r="J59" t="s">
        <v>327</v>
      </c>
      <c r="K59" t="s">
        <v>139</v>
      </c>
      <c r="L59" s="1">
        <v>43193</v>
      </c>
      <c r="M59" t="s">
        <v>82</v>
      </c>
      <c r="N59" t="s">
        <v>116</v>
      </c>
      <c r="R59" t="s">
        <v>110</v>
      </c>
      <c r="S59" t="b">
        <v>0</v>
      </c>
      <c r="T59" s="1">
        <v>44972</v>
      </c>
      <c r="U59" s="2">
        <f>HYPERLINK("https://sbirkapp.gov.cz/detail/SPPWGUVZE7UIZQ2E", "https://sbirkapp.gov.cz/detail/SPPWGUVZE7UIZQ2E")</f>
        <v>0</v>
      </c>
      <c r="V59" t="s">
        <v>328</v>
      </c>
      <c r="W59">
        <v>1</v>
      </c>
    </row>
    <row r="60" spans="1:23">
      <c r="A60" t="s">
        <v>23</v>
      </c>
      <c r="B60" t="s">
        <v>24</v>
      </c>
      <c r="C60" t="s">
        <v>25</v>
      </c>
      <c r="D60" t="s">
        <v>26</v>
      </c>
      <c r="E60" t="s">
        <v>329</v>
      </c>
      <c r="F60" t="s">
        <v>37</v>
      </c>
      <c r="G60" t="s">
        <v>330</v>
      </c>
      <c r="H60" s="1">
        <v>44315</v>
      </c>
      <c r="I60" s="1">
        <v>44620.67004591667</v>
      </c>
      <c r="J60" t="s">
        <v>331</v>
      </c>
      <c r="K60" t="s">
        <v>139</v>
      </c>
      <c r="L60" s="1">
        <v>44319</v>
      </c>
      <c r="M60" t="s">
        <v>332</v>
      </c>
      <c r="N60" t="s">
        <v>333</v>
      </c>
      <c r="O60" t="s">
        <v>334</v>
      </c>
      <c r="S60" t="b">
        <v>1</v>
      </c>
      <c r="U60" s="2">
        <f>HYPERLINK("https://sbirkapp.gov.cz/detail/SPPT6C764TFRJ53S", "https://sbirkapp.gov.cz/detail/SPPT6C764TFRJ53S")</f>
        <v>0</v>
      </c>
      <c r="V60" t="s">
        <v>335</v>
      </c>
      <c r="W60">
        <v>1</v>
      </c>
    </row>
    <row r="61" spans="1:23">
      <c r="A61" t="s">
        <v>23</v>
      </c>
      <c r="B61" t="s">
        <v>24</v>
      </c>
      <c r="C61" t="s">
        <v>25</v>
      </c>
      <c r="D61" t="s">
        <v>26</v>
      </c>
      <c r="E61" t="s">
        <v>336</v>
      </c>
      <c r="F61" t="s">
        <v>37</v>
      </c>
      <c r="G61" t="s">
        <v>337</v>
      </c>
      <c r="H61" s="1">
        <v>40892</v>
      </c>
      <c r="I61" s="1">
        <v>44620.63755026391</v>
      </c>
      <c r="J61" t="s">
        <v>295</v>
      </c>
      <c r="K61" t="s">
        <v>139</v>
      </c>
      <c r="L61" s="1">
        <v>40896</v>
      </c>
      <c r="M61" t="s">
        <v>332</v>
      </c>
      <c r="N61" t="s">
        <v>333</v>
      </c>
      <c r="Q61" t="s">
        <v>338</v>
      </c>
      <c r="S61" t="b">
        <v>1</v>
      </c>
      <c r="U61" s="2">
        <f>HYPERLINK("https://sbirkapp.gov.cz/detail/SPPJ3DHNTBQAB2PI", "https://sbirkapp.gov.cz/detail/SPPJ3DHNTBQAB2PI")</f>
        <v>0</v>
      </c>
      <c r="V61" t="s">
        <v>339</v>
      </c>
      <c r="W61">
        <v>1</v>
      </c>
    </row>
    <row r="62" spans="1:23">
      <c r="A62" t="s">
        <v>23</v>
      </c>
      <c r="B62" t="s">
        <v>24</v>
      </c>
      <c r="C62" t="s">
        <v>25</v>
      </c>
      <c r="D62" t="s">
        <v>26</v>
      </c>
      <c r="E62" t="s">
        <v>340</v>
      </c>
      <c r="F62" t="s">
        <v>37</v>
      </c>
      <c r="G62" t="s">
        <v>341</v>
      </c>
      <c r="H62" s="1">
        <v>43811</v>
      </c>
      <c r="I62" s="1">
        <v>44617.44755820001</v>
      </c>
      <c r="J62" t="s">
        <v>267</v>
      </c>
      <c r="K62" t="s">
        <v>139</v>
      </c>
      <c r="L62" s="1">
        <v>43812</v>
      </c>
      <c r="M62" t="s">
        <v>169</v>
      </c>
      <c r="N62" t="s">
        <v>170</v>
      </c>
      <c r="Q62" t="s">
        <v>342</v>
      </c>
      <c r="S62" t="b">
        <v>1</v>
      </c>
      <c r="U62" s="2">
        <f>HYPERLINK("https://sbirkapp.gov.cz/detail/SPP4GCZH5LJ7FCQ6", "https://sbirkapp.gov.cz/detail/SPP4GCZH5LJ7FCQ6")</f>
        <v>0</v>
      </c>
      <c r="V62" t="s">
        <v>343</v>
      </c>
      <c r="W62">
        <v>1</v>
      </c>
    </row>
    <row r="63" spans="1:23">
      <c r="A63" t="s">
        <v>23</v>
      </c>
      <c r="B63" t="s">
        <v>24</v>
      </c>
      <c r="C63" t="s">
        <v>25</v>
      </c>
      <c r="D63" t="s">
        <v>26</v>
      </c>
      <c r="E63" t="s">
        <v>344</v>
      </c>
      <c r="F63" t="s">
        <v>345</v>
      </c>
      <c r="G63" t="s">
        <v>150</v>
      </c>
      <c r="H63" t="s">
        <v>150</v>
      </c>
      <c r="I63" t="s">
        <v>150</v>
      </c>
      <c r="J63" t="s">
        <v>150</v>
      </c>
      <c r="K63" t="s">
        <v>150</v>
      </c>
      <c r="L63" t="s">
        <v>150</v>
      </c>
      <c r="M63" t="s">
        <v>150</v>
      </c>
      <c r="N63" t="s">
        <v>150</v>
      </c>
      <c r="O63" t="s">
        <v>150</v>
      </c>
      <c r="P63" t="s">
        <v>150</v>
      </c>
      <c r="Q63" t="s">
        <v>150</v>
      </c>
      <c r="R63" t="s">
        <v>150</v>
      </c>
      <c r="S63" t="s">
        <v>150</v>
      </c>
      <c r="T63" t="s">
        <v>150</v>
      </c>
      <c r="U63" t="s">
        <v>150</v>
      </c>
      <c r="V63" t="s">
        <v>346</v>
      </c>
      <c r="W63">
        <v>1</v>
      </c>
    </row>
    <row r="64" spans="1:23">
      <c r="A64" t="s">
        <v>23</v>
      </c>
      <c r="B64" t="s">
        <v>24</v>
      </c>
      <c r="C64" t="s">
        <v>25</v>
      </c>
      <c r="D64" t="s">
        <v>26</v>
      </c>
      <c r="E64" t="s">
        <v>347</v>
      </c>
      <c r="F64" t="s">
        <v>345</v>
      </c>
      <c r="G64" t="s">
        <v>150</v>
      </c>
      <c r="H64" t="s">
        <v>150</v>
      </c>
      <c r="I64" t="s">
        <v>150</v>
      </c>
      <c r="J64" t="s">
        <v>150</v>
      </c>
      <c r="K64" t="s">
        <v>150</v>
      </c>
      <c r="L64" t="s">
        <v>150</v>
      </c>
      <c r="M64" t="s">
        <v>150</v>
      </c>
      <c r="N64" t="s">
        <v>150</v>
      </c>
      <c r="O64" t="s">
        <v>150</v>
      </c>
      <c r="P64" t="s">
        <v>150</v>
      </c>
      <c r="Q64" t="s">
        <v>150</v>
      </c>
      <c r="R64" t="s">
        <v>150</v>
      </c>
      <c r="S64" t="s">
        <v>150</v>
      </c>
      <c r="T64" t="s">
        <v>150</v>
      </c>
      <c r="U64" t="s">
        <v>150</v>
      </c>
      <c r="V64" t="s">
        <v>348</v>
      </c>
      <c r="W64">
        <v>1</v>
      </c>
    </row>
    <row r="65" spans="1:23">
      <c r="A65" t="s">
        <v>23</v>
      </c>
      <c r="B65" t="s">
        <v>24</v>
      </c>
      <c r="C65" t="s">
        <v>25</v>
      </c>
      <c r="D65" t="s">
        <v>26</v>
      </c>
      <c r="E65" t="s">
        <v>349</v>
      </c>
      <c r="F65" t="s">
        <v>37</v>
      </c>
      <c r="G65" t="s">
        <v>45</v>
      </c>
      <c r="H65" s="1">
        <v>43979</v>
      </c>
      <c r="I65" s="1">
        <v>44617.44752901006</v>
      </c>
      <c r="J65" t="s">
        <v>350</v>
      </c>
      <c r="K65" t="s">
        <v>139</v>
      </c>
      <c r="L65" s="1">
        <v>43980</v>
      </c>
      <c r="M65" t="s">
        <v>47</v>
      </c>
      <c r="N65" t="s">
        <v>351</v>
      </c>
      <c r="R65" t="s">
        <v>352</v>
      </c>
      <c r="S65" t="b">
        <v>0</v>
      </c>
      <c r="T65" s="1">
        <v>46143</v>
      </c>
      <c r="U65" s="2">
        <f>HYPERLINK("https://sbirkapp.gov.cz/detail/SPPUJWAMJNHSXUUU", "https://sbirkapp.gov.cz/detail/SPPUJWAMJNHSXUUU")</f>
        <v>0</v>
      </c>
      <c r="V65" t="s">
        <v>353</v>
      </c>
      <c r="W65">
        <v>1</v>
      </c>
    </row>
    <row r="66" spans="1:23">
      <c r="A66" t="s">
        <v>23</v>
      </c>
      <c r="B66" t="s">
        <v>24</v>
      </c>
      <c r="C66" t="s">
        <v>25</v>
      </c>
      <c r="D66" t="s">
        <v>26</v>
      </c>
      <c r="E66" t="s">
        <v>354</v>
      </c>
      <c r="F66" t="s">
        <v>37</v>
      </c>
      <c r="G66" t="s">
        <v>355</v>
      </c>
      <c r="H66" s="1">
        <v>44525</v>
      </c>
      <c r="I66" s="1">
        <v>44617.44751832665</v>
      </c>
      <c r="J66" t="s">
        <v>356</v>
      </c>
      <c r="K66" t="s">
        <v>139</v>
      </c>
      <c r="L66" s="1">
        <v>44530</v>
      </c>
      <c r="M66" t="s">
        <v>357</v>
      </c>
      <c r="N66" t="s">
        <v>358</v>
      </c>
      <c r="S66" t="b">
        <v>1</v>
      </c>
      <c r="U66" s="2">
        <f>HYPERLINK("https://sbirkapp.gov.cz/detail/SPPXBJC7KR4ZHPHO", "https://sbirkapp.gov.cz/detail/SPPXBJC7KR4ZHPHO")</f>
        <v>0</v>
      </c>
      <c r="V66" t="s">
        <v>359</v>
      </c>
      <c r="W66">
        <v>1</v>
      </c>
    </row>
    <row r="67" spans="1:23">
      <c r="A67" t="s">
        <v>23</v>
      </c>
      <c r="B67" t="s">
        <v>24</v>
      </c>
      <c r="C67" t="s">
        <v>25</v>
      </c>
      <c r="D67" t="s">
        <v>26</v>
      </c>
      <c r="E67" t="s">
        <v>360</v>
      </c>
      <c r="F67" t="s">
        <v>37</v>
      </c>
      <c r="G67" t="s">
        <v>361</v>
      </c>
      <c r="H67" s="1">
        <v>44252</v>
      </c>
      <c r="I67" s="1">
        <v>44617.44750877388</v>
      </c>
      <c r="J67" t="s">
        <v>280</v>
      </c>
      <c r="K67" t="s">
        <v>139</v>
      </c>
      <c r="L67" s="1">
        <v>44253</v>
      </c>
      <c r="M67" t="s">
        <v>89</v>
      </c>
      <c r="N67" t="s">
        <v>90</v>
      </c>
      <c r="R67" t="s">
        <v>91</v>
      </c>
      <c r="S67" t="b">
        <v>0</v>
      </c>
      <c r="T67" s="1">
        <v>45397</v>
      </c>
      <c r="U67" s="2">
        <f>HYPERLINK("https://sbirkapp.gov.cz/detail/SPP54JEWOGYKAKH2", "https://sbirkapp.gov.cz/detail/SPP54JEWOGYKAKH2")</f>
        <v>0</v>
      </c>
      <c r="V67" t="s">
        <v>362</v>
      </c>
      <c r="W67">
        <v>2</v>
      </c>
    </row>
    <row r="68" spans="1:23">
      <c r="A68" t="s">
        <v>23</v>
      </c>
      <c r="B68" t="s">
        <v>24</v>
      </c>
      <c r="C68" t="s">
        <v>25</v>
      </c>
      <c r="D68" t="s">
        <v>26</v>
      </c>
      <c r="E68" t="s">
        <v>363</v>
      </c>
      <c r="F68" t="s">
        <v>37</v>
      </c>
      <c r="G68" t="s">
        <v>364</v>
      </c>
      <c r="H68" s="1">
        <v>43888</v>
      </c>
      <c r="I68" s="1">
        <v>44617.44750055237</v>
      </c>
      <c r="J68" t="s">
        <v>365</v>
      </c>
      <c r="K68" t="s">
        <v>139</v>
      </c>
      <c r="L68" s="1">
        <v>43889</v>
      </c>
      <c r="M68" t="s">
        <v>124</v>
      </c>
      <c r="N68" t="s">
        <v>125</v>
      </c>
      <c r="R68" t="s">
        <v>366</v>
      </c>
      <c r="S68" t="b">
        <v>0</v>
      </c>
      <c r="T68" s="1">
        <v>45397</v>
      </c>
      <c r="U68" s="2">
        <f>HYPERLINK("https://sbirkapp.gov.cz/detail/SPP5HXDYB5IRNBXO", "https://sbirkapp.gov.cz/detail/SPP5HXDYB5IRNBXO")</f>
        <v>0</v>
      </c>
      <c r="V68" t="s">
        <v>367</v>
      </c>
      <c r="W68">
        <v>2</v>
      </c>
    </row>
    <row r="69" spans="1:23">
      <c r="A69" t="s">
        <v>23</v>
      </c>
      <c r="B69" t="s">
        <v>24</v>
      </c>
      <c r="C69" t="s">
        <v>25</v>
      </c>
      <c r="D69" t="s">
        <v>26</v>
      </c>
      <c r="E69" t="s">
        <v>368</v>
      </c>
      <c r="F69" t="s">
        <v>37</v>
      </c>
      <c r="G69" t="s">
        <v>369</v>
      </c>
      <c r="H69" s="1">
        <v>44525</v>
      </c>
      <c r="I69" s="1">
        <v>44617.44644429955</v>
      </c>
      <c r="J69" t="s">
        <v>356</v>
      </c>
      <c r="K69" t="s">
        <v>139</v>
      </c>
      <c r="L69" s="1">
        <v>44529</v>
      </c>
      <c r="M69" t="s">
        <v>155</v>
      </c>
      <c r="N69" t="s">
        <v>156</v>
      </c>
      <c r="Q69" t="s">
        <v>370</v>
      </c>
      <c r="S69" t="b">
        <v>1</v>
      </c>
      <c r="U69" s="2">
        <f>HYPERLINK("https://sbirkapp.gov.cz/detail/SPPE3PYZ753IXLVC", "https://sbirkapp.gov.cz/detail/SPPE3PYZ753IXLVC")</f>
        <v>0</v>
      </c>
      <c r="V69" t="s">
        <v>371</v>
      </c>
      <c r="W69">
        <v>2</v>
      </c>
    </row>
    <row r="70" spans="1:23">
      <c r="A70" t="s">
        <v>23</v>
      </c>
      <c r="B70" t="s">
        <v>24</v>
      </c>
      <c r="C70" t="s">
        <v>25</v>
      </c>
      <c r="D70" t="s">
        <v>26</v>
      </c>
      <c r="E70" t="s">
        <v>360</v>
      </c>
      <c r="F70" t="s">
        <v>28</v>
      </c>
      <c r="G70" t="s">
        <v>144</v>
      </c>
      <c r="H70" s="1">
        <v>44320</v>
      </c>
      <c r="I70" s="1">
        <v>44610.36706227453</v>
      </c>
      <c r="J70" t="s">
        <v>372</v>
      </c>
      <c r="K70" t="s">
        <v>139</v>
      </c>
      <c r="L70" s="1">
        <v>44328</v>
      </c>
      <c r="M70" t="s">
        <v>146</v>
      </c>
      <c r="N70" t="s">
        <v>147</v>
      </c>
      <c r="R70" t="s">
        <v>373</v>
      </c>
      <c r="S70" t="b">
        <v>0</v>
      </c>
      <c r="T70" s="1">
        <v>44652</v>
      </c>
      <c r="U70" s="2">
        <f>HYPERLINK("https://sbirkapp.gov.cz/detail/SPP3YIE7IE2ASGM6", "https://sbirkapp.gov.cz/detail/SPP3YIE7IE2ASGM6")</f>
        <v>0</v>
      </c>
      <c r="V70" t="s">
        <v>374</v>
      </c>
      <c r="W70">
        <v>2</v>
      </c>
    </row>
    <row r="71" spans="1:23">
      <c r="A71" t="s">
        <v>23</v>
      </c>
      <c r="B71" t="s">
        <v>24</v>
      </c>
      <c r="C71" t="s">
        <v>25</v>
      </c>
      <c r="D71" t="s">
        <v>26</v>
      </c>
      <c r="E71" t="s">
        <v>375</v>
      </c>
      <c r="F71" t="s">
        <v>28</v>
      </c>
      <c r="G71" t="s">
        <v>94</v>
      </c>
      <c r="H71" s="1">
        <v>40106</v>
      </c>
      <c r="I71" s="1">
        <v>44610.36705325551</v>
      </c>
      <c r="J71" t="s">
        <v>376</v>
      </c>
      <c r="K71" t="s">
        <v>139</v>
      </c>
      <c r="L71" s="1">
        <v>40106</v>
      </c>
      <c r="M71" t="s">
        <v>96</v>
      </c>
      <c r="N71" t="s">
        <v>97</v>
      </c>
      <c r="Q71" t="s">
        <v>377</v>
      </c>
      <c r="R71" t="s">
        <v>190</v>
      </c>
      <c r="S71" t="b">
        <v>0</v>
      </c>
      <c r="T71" s="1">
        <v>45607</v>
      </c>
      <c r="U71" s="2">
        <f>HYPERLINK("https://sbirkapp.gov.cz/detail/SPPN6IEN5OONYASE", "https://sbirkapp.gov.cz/detail/SPPN6IEN5OONYASE")</f>
        <v>0</v>
      </c>
      <c r="V71" t="s">
        <v>378</v>
      </c>
      <c r="W71">
        <v>1</v>
      </c>
    </row>
    <row r="72" spans="1:23">
      <c r="A72" t="s">
        <v>23</v>
      </c>
      <c r="B72" t="s">
        <v>24</v>
      </c>
      <c r="C72" t="s">
        <v>25</v>
      </c>
      <c r="D72" t="s">
        <v>26</v>
      </c>
      <c r="E72" t="s">
        <v>368</v>
      </c>
      <c r="F72" t="s">
        <v>28</v>
      </c>
      <c r="G72" t="s">
        <v>29</v>
      </c>
      <c r="H72" s="1">
        <v>44537</v>
      </c>
      <c r="I72" s="1">
        <v>44610.36651699142</v>
      </c>
      <c r="J72" t="s">
        <v>242</v>
      </c>
      <c r="K72" t="s">
        <v>139</v>
      </c>
      <c r="L72" s="1">
        <v>44547</v>
      </c>
      <c r="M72" t="s">
        <v>32</v>
      </c>
      <c r="N72" t="s">
        <v>33</v>
      </c>
      <c r="P72" t="s">
        <v>379</v>
      </c>
      <c r="R72" t="s">
        <v>185</v>
      </c>
      <c r="S72" t="b">
        <v>0</v>
      </c>
      <c r="T72" s="1">
        <v>44713</v>
      </c>
      <c r="U72" s="2">
        <f>HYPERLINK("https://sbirkapp.gov.cz/detail/SPPMKIQGOV6K7GVU", "https://sbirkapp.gov.cz/detail/SPPMKIQGOV6K7GVU")</f>
        <v>0</v>
      </c>
      <c r="V72" t="s">
        <v>380</v>
      </c>
      <c r="W72">
        <v>1</v>
      </c>
    </row>
    <row r="73" spans="1:23">
      <c r="A73" t="s">
        <v>23</v>
      </c>
      <c r="B73" t="s">
        <v>24</v>
      </c>
      <c r="C73" t="s">
        <v>25</v>
      </c>
      <c r="D73" t="s">
        <v>26</v>
      </c>
      <c r="E73" t="s">
        <v>381</v>
      </c>
      <c r="F73" t="s">
        <v>28</v>
      </c>
      <c r="G73" t="s">
        <v>382</v>
      </c>
      <c r="H73" s="1">
        <v>44026</v>
      </c>
      <c r="I73" s="1">
        <v>44610.36598558672</v>
      </c>
      <c r="J73" t="s">
        <v>383</v>
      </c>
      <c r="K73" t="s">
        <v>139</v>
      </c>
      <c r="L73" s="1">
        <v>44027</v>
      </c>
      <c r="M73" t="s">
        <v>384</v>
      </c>
      <c r="N73" t="s">
        <v>385</v>
      </c>
      <c r="S73" t="b">
        <v>1</v>
      </c>
      <c r="U73" s="2">
        <f>HYPERLINK("https://sbirkapp.gov.cz/detail/SPP64YTX3KVBGEU2", "https://sbirkapp.gov.cz/detail/SPP64YTX3KVBGEU2")</f>
        <v>0</v>
      </c>
      <c r="V73" t="s">
        <v>386</v>
      </c>
      <c r="W73">
        <v>1</v>
      </c>
    </row>
    <row r="74" spans="1:23">
      <c r="A74" t="s">
        <v>23</v>
      </c>
      <c r="B74" t="s">
        <v>24</v>
      </c>
      <c r="C74" t="s">
        <v>25</v>
      </c>
      <c r="D74" t="s">
        <v>26</v>
      </c>
      <c r="E74" t="s">
        <v>257</v>
      </c>
      <c r="F74" t="s">
        <v>28</v>
      </c>
      <c r="G74" t="s">
        <v>382</v>
      </c>
      <c r="H74" s="1">
        <v>44348</v>
      </c>
      <c r="I74" s="1">
        <v>44610.36545350024</v>
      </c>
      <c r="J74" t="s">
        <v>387</v>
      </c>
      <c r="K74" t="s">
        <v>139</v>
      </c>
      <c r="L74" s="1">
        <v>44355</v>
      </c>
      <c r="M74" t="s">
        <v>384</v>
      </c>
      <c r="N74" t="s">
        <v>385</v>
      </c>
      <c r="S74" t="b">
        <v>1</v>
      </c>
      <c r="U74" s="2">
        <f>HYPERLINK("https://sbirkapp.gov.cz/detail/SPPNNHSVUGWLSAAI", "https://sbirkapp.gov.cz/detail/SPPNNHSVUGWLSAAI")</f>
        <v>0</v>
      </c>
      <c r="V74" t="s">
        <v>388</v>
      </c>
      <c r="W74">
        <v>1</v>
      </c>
    </row>
    <row r="75" spans="1:23">
      <c r="A75" t="s">
        <v>23</v>
      </c>
      <c r="B75" t="s">
        <v>24</v>
      </c>
      <c r="C75" t="s">
        <v>25</v>
      </c>
      <c r="D75" t="s">
        <v>26</v>
      </c>
      <c r="E75" t="s">
        <v>279</v>
      </c>
      <c r="F75" t="s">
        <v>28</v>
      </c>
      <c r="G75" t="s">
        <v>29</v>
      </c>
      <c r="H75" s="1">
        <v>44292</v>
      </c>
      <c r="I75" s="1">
        <v>44609.61188720917</v>
      </c>
      <c r="J75" t="s">
        <v>389</v>
      </c>
      <c r="K75" t="s">
        <v>139</v>
      </c>
      <c r="L75" s="1">
        <v>44299</v>
      </c>
      <c r="M75" t="s">
        <v>32</v>
      </c>
      <c r="N75" t="s">
        <v>33</v>
      </c>
      <c r="R75" t="s">
        <v>239</v>
      </c>
      <c r="S75" t="b">
        <v>0</v>
      </c>
      <c r="T75" s="1">
        <v>44652</v>
      </c>
      <c r="U75" s="2">
        <f>HYPERLINK("https://sbirkapp.gov.cz/detail/SPPSZXCNSLUGPTW6", "https://sbirkapp.gov.cz/detail/SPPSZXCNSLUGPTW6")</f>
        <v>0</v>
      </c>
      <c r="V75" t="s">
        <v>390</v>
      </c>
      <c r="W75">
        <v>1</v>
      </c>
    </row>
    <row r="76" spans="1:23">
      <c r="A76" t="s">
        <v>23</v>
      </c>
      <c r="B76" t="s">
        <v>24</v>
      </c>
      <c r="C76" t="s">
        <v>25</v>
      </c>
      <c r="D76" t="s">
        <v>26</v>
      </c>
      <c r="E76" t="s">
        <v>329</v>
      </c>
      <c r="F76" t="s">
        <v>28</v>
      </c>
      <c r="G76" t="s">
        <v>391</v>
      </c>
      <c r="H76" s="1">
        <v>44460</v>
      </c>
      <c r="I76" s="1">
        <v>44609.57770174007</v>
      </c>
      <c r="J76" t="s">
        <v>392</v>
      </c>
      <c r="K76" t="s">
        <v>139</v>
      </c>
      <c r="L76" s="1">
        <v>44461</v>
      </c>
      <c r="M76" t="s">
        <v>393</v>
      </c>
      <c r="N76" t="s">
        <v>394</v>
      </c>
      <c r="S76" t="b">
        <v>1</v>
      </c>
      <c r="U76" s="2">
        <f>HYPERLINK("https://sbirkapp.gov.cz/detail/SPPAMJ4EB5JLIBWE", "https://sbirkapp.gov.cz/detail/SPPAMJ4EB5JLIBWE")</f>
        <v>0</v>
      </c>
      <c r="V76" t="s">
        <v>395</v>
      </c>
      <c r="W76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2026-07-26T04:25:08Z</dcterms:created>
  <dcterms:modified xsi:type="dcterms:W3CDTF">2026-07-26T04:25:08Z</dcterms:modified>
</cp:coreProperties>
</file>