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<sst xmlns="http://schemas.openxmlformats.org/spreadsheetml/2006/main" count="1643" uniqueCount="638">
  <si>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</si>
  <si>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</si>
  <si>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</si>
  <si>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</si>
  <si>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</si>
  <si>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</si>
  <si>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</si>
  <si>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</si>
  <si>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</si>
  <si>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</si>
  <si>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</si>
  <si>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</si>
  <si>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</si>
  <si>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</si>
  <si>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</si>
  <si>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</si>
  <si>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</si>
  <si>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</si>
  <si>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</si>
  <si>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</si>
  <si>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</si>
  <si>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</si>
  <si>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</si>
  <si>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Statutární město Ostrava</t>
  </si>
  <si>
    <t>00845451</t>
  </si>
  <si>
    <t>5zubv7w</t>
  </si>
  <si>
    <t>Moravskoslezský kraj</t>
  </si>
  <si>
    <t>8/2026</t>
  </si>
  <si>
    <t>Obecně závazná vyhláška</t>
  </si>
  <si>
    <t>Obecně závazná vyhláška města o stanovení obecního systému odpadového hospodářství</t>
  </si>
  <si>
    <t>2027-01-01</t>
  </si>
  <si>
    <t>Běžný</t>
  </si>
  <si>
    <t>systém odpadového hospodářství</t>
  </si>
  <si>
    <t>zákon č. 541/2020 Sb., o odpadech - § 59 odst. 4</t>
  </si>
  <si>
    <t xml:space="preserve">12/2021: Obecně závazná vyhláška č. 12/2021 o stanovení obecního systému odpadového hospodářství; 18/2023: Obecně závazná vyhláška statutárního města Ostravy,  kterou se mění a doplňuje obecně závazná vyhláška č. 12/2021, o stanovení obecního systému odpadového hospodářství  </t>
  </si>
  <si>
    <t>1771452435</t>
  </si>
  <si>
    <t>7/2026</t>
  </si>
  <si>
    <t>Nařízení</t>
  </si>
  <si>
    <t>Nařízení města, kterým se mění a doplňuje nařízení města č. 14/2022, kterým se stanovuje rozsah, způsob a lhůty odstraňování závad ve schůdnosti místních komunikací a průjezdních úseků silnic a vymezují úseky místních komunikací a chodníků, na kterých se pro jejich malý dopravní význam nezajišťuje sjízdnost a schůdnost odstraňováním sněhu a náledí</t>
  </si>
  <si>
    <t>2026-11-01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</si>
  <si>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</si>
  <si>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</si>
  <si>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 xml:space="preserve">14/2022: Nařízení města, kterým se stanovuje rozsah, způsob a lhůty odstraňování závad ve schůdnosti místních komunikací a průjezdních úseků silnic a vymezují úseky místních komunikací a chodníků, na kterých se pro jejich malý dopravní význam nezajišťuje sjízdnost a schůdnost odstraňováním sněhu a náledí. </t>
  </si>
  <si>
    <t>1771031460</t>
  </si>
  <si>
    <t>6/2026</t>
  </si>
  <si>
    <t>Statut města Ostravy</t>
  </si>
  <si>
    <t>2026-10-09; 2027-01-01</t>
  </si>
  <si>
    <t>statut</t>
  </si>
  <si>
    <t>zákon č. 128/2000 Sb., o obcích - § 130</t>
  </si>
  <si>
    <t>10/2022: Statut města Ostravy</t>
  </si>
  <si>
    <t>1771014148</t>
  </si>
  <si>
    <t>5/2026</t>
  </si>
  <si>
    <t>Nařízení statutárního města Ostravy, o záměru zadat zpracování lesních hospodářských osnov</t>
  </si>
  <si>
    <t>2026-07-22</t>
  </si>
  <si>
    <t>lesní hospodářské osnovy</t>
  </si>
  <si>
    <t>zákon č. 289/1995 Sb., lesní zákon - § 25 odst. 2</t>
  </si>
  <si>
    <t>1729364274</t>
  </si>
  <si>
    <t>4/2026</t>
  </si>
  <si>
    <t>Obecně závazná vyhláška,  kterou se mění a doplňuje obecně závazná vyhláška statutárního města Ostravy č. 9/2022, o zákazu konzumace alkoholických nápojů na veřejném prostranství, ve znění obecně závazné vyhlášky č. 4/2023 a ve znění obecně závazné vyhlášky č. 6/2024</t>
  </si>
  <si>
    <t>2026-05-28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</si>
  <si>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</si>
  <si>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</si>
  <si>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9/2022: Obecně závazná vyhláška o zákazu konzumace alkoholických nápojů na veřejném prostranství</t>
  </si>
  <si>
    <t>1696426343</t>
  </si>
  <si>
    <t>3/2026</t>
  </si>
  <si>
    <t>Obecně závazná vyhláška, kterou se mění a doplňuje obecně závazná vyhláška města Ostravy č. 4/2012, o zabezpečení veřejného pořádku omezením hluku, ve znění obecně závazné vyhlášky č. 12/2013, obecně závazné vyhlášky č. 9/2017 a obecně závazné vyhlášky č. 9/2023</t>
  </si>
  <si>
    <t>2026-04-02</t>
  </si>
  <si>
    <t>veřejný pořádek - hlučné činnosti</t>
  </si>
  <si>
    <t>zákon č. 128/2000 Sb., o obcích - § 10 písm. a) - hlučné činnosti</t>
  </si>
  <si>
    <t>4/2012: Obecně závazná vyhláška statutárního města Ostravy č. 4/2012 o zabezpečení veřejného pořádku omezením hluku</t>
  </si>
  <si>
    <t>1665970687</t>
  </si>
  <si>
    <t>2/2026</t>
  </si>
  <si>
    <t>Obecně závazná vyhláška,  kterou se mění a doplňuje obecně závazná vyhláška města Ostravy č. 1/2023, o nočním klidu, ve znění obecně závazné vyhlášky č. 5/2023, obecně závazné vyhlášky č. 2/2024, obecně závazné vyhlášky č. 4/2024, obecně závazné vyhlášky  č. 5/2024 a obecně závazné vyhlášky č. 2/2025</t>
  </si>
  <si>
    <t>2026-02-12</t>
  </si>
  <si>
    <t>noční klid</t>
  </si>
  <si>
    <t>zákon č. 251/2016 Sb., o některých přestupcích - § 5 odst. 7</t>
  </si>
  <si>
    <t>1/2023: Obecně závazná vyhláška o nočním klidu</t>
  </si>
  <si>
    <t>1641785617</t>
  </si>
  <si>
    <t>1/2026</t>
  </si>
  <si>
    <t>Obecně závazná vyhláška,  kterou se mění a doplňuje obecně závazná vyhláška města Ostravy č. 10/2022, Statut města Ostravy</t>
  </si>
  <si>
    <t>2026-01-28</t>
  </si>
  <si>
    <t>1641783665</t>
  </si>
  <si>
    <t>13/2025</t>
  </si>
  <si>
    <t>Nařízení města,  kterým se mění nařízení města č. 1/2013, kterým se vydává tržní řád, ve znění nařízení města č. 10/2013, č. 11/2013, č. 13/2015, č. 13/2017, č. 16/2017, č. 9/2019, č. 10/2021, č. 7/2022, č. 3/2023 a č. 1/2025</t>
  </si>
  <si>
    <t>2026-01-01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</si>
  <si>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</si>
  <si>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</si>
  <si>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1/2013: Nařízení města č. 1/2013 kterým se vydává tržní řád</t>
  </si>
  <si>
    <t>1622772346</t>
  </si>
  <si>
    <t>12/2025</t>
  </si>
  <si>
    <t>Obecně závazná vyhláška, kterou se vydává cenová mapa stavebních pozemků města Ostravy</t>
  </si>
  <si>
    <t>cenové mapy</t>
  </si>
  <si>
    <t>zákon č. 151/1997 Sb., o oceňování majetku - § 33 odst. 2</t>
  </si>
  <si>
    <t>15/2024: Obecně závazná vyhláška, kterou se vydává cenová mapa stavebních pozemků města Ostravy</t>
  </si>
  <si>
    <t>1616045768</t>
  </si>
  <si>
    <t>11/2025</t>
  </si>
  <si>
    <t>Obecně závazná vyhláška, kterou se mění a doplňuje obecně závazná vyhláška č. 14/2023, o místním poplatku za obecní systém odpadového hospodářství, ve znění obecně závazné vyhlášky č. 12/2024</t>
  </si>
  <si>
    <t>místní poplatek za obecní systém odpadového hospodářství</t>
  </si>
  <si>
    <t>zákon č. 565/1990 Sb., o místních poplatcích - § 14 - za obecní systém odpadového hospodářství</t>
  </si>
  <si>
    <t>14/2023: Obecně závazná vyhláška o místním poplatku za obecní systém odpadového hospodářství</t>
  </si>
  <si>
    <t>1615599328</t>
  </si>
  <si>
    <t>10/2025</t>
  </si>
  <si>
    <t>Obecně závazná vyhláška,  kterou se mění a doplňuje obecně závazná vyhláška č. 15/2023, o místním poplatku za užívání veřejného prostranství, ve znění obecně závazné vyhlášky č. 13/2024</t>
  </si>
  <si>
    <t>místní poplatek za užívání veřejného prostranství</t>
  </si>
  <si>
    <t>zákon č. 565/1990 Sb., o místních poplatcích - § 14 - za užívání veřejného prostranství</t>
  </si>
  <si>
    <t>15/2023: Obecně závazná vyhláška o místním poplatku za užívání veřejného prostranství</t>
  </si>
  <si>
    <t>1615593866</t>
  </si>
  <si>
    <t>9/2025</t>
  </si>
  <si>
    <t xml:space="preserve">Obecně závazná vyhláška, kterou se mění a doplňuje obecně závazná vyhláška města Ostravy č. 16/2023,  o místním poplatku ze psů, ve znění obecně závazné vyhlášky města Ostravy  č. 14/2024 </t>
  </si>
  <si>
    <t>místní poplatek ze psů</t>
  </si>
  <si>
    <t>zákon č. 565/1990 Sb., o místních poplatcích - § 14 - ze psů</t>
  </si>
  <si>
    <t>16/2023: Obecně závazná vyhláška o místním poplatku ze psů</t>
  </si>
  <si>
    <t>1615586050</t>
  </si>
  <si>
    <t>8/2025</t>
  </si>
  <si>
    <t>Obecně závazná vyhláška, kterou se mění a doplňuje obecně závazná vyhláška města Ostravy č. 10/2022, Statut města Ostravy</t>
  </si>
  <si>
    <t>1614962176</t>
  </si>
  <si>
    <t>7/2025</t>
  </si>
  <si>
    <t>Nařízení města, kterým se pro účely organizování dopravy vymezují na území města oblasti s placeným stáním.</t>
  </si>
  <si>
    <t>2025-12-08</t>
  </si>
  <si>
    <t xml:space="preserve">pozemní komunikace - zpoplatnění stání a odstavení </t>
  </si>
  <si>
    <t xml:space="preserve">zákon č. 13/1997 Sb., o pozemních komunikacích - § 23 odst. 1 </t>
  </si>
  <si>
    <t>8/2022: Nařízení města, kterým se pro účely organizování dopravy vymezují na území města oblasti s placeným stáním; 18/2022: Nařízení města, kterým se mění a doplňuje Nařízení města č. 8/2022, kterým se pro účely organizování dopravy vymezují na území města oblasti s placeným stáním; 20/2023: Nařízení města, kterým se mění a doplňuje Nařízení města č. 8/2022, kterým se pro účely organizování dopravy vymezují na území města oblasti s placeným stáním, ve znění Nařízení města č. 18/2022; 9/2024: Nařízení města,  kterým se mění a doplňuje Nařízení města č. 8/2022, kterým se pro účely organizování dopravy vymezují na území města oblasti s placeným stáním, ve znění Nařízení města č. 18/2022 a ve znění Nařízení města č. 20/2023; 3/2025: Nařízení města, kterým se mění Nařízení města č. 8/2022, kterým se pro účely organizování dopravy vymezují na území města oblasti s placeným stáním, ve znění Nařízení města č. 18/2022, Nařízení města č. 20/2023 a Nařízení města č. 9/2024</t>
  </si>
  <si>
    <t>1607945152</t>
  </si>
  <si>
    <t>6/2025</t>
  </si>
  <si>
    <t>Nařízení města,  kterým se mění a doplňuje nařízení města č. 14/2022, kterým se stanovuje rozsah, způsob a lhůty odstraňování závad ve schůdnosti místních komunikací a průjezdních úseků silnic a vymezují úseky místních komunikací a chodníků, na kterých se pro jejich malý dopravní význam nezajišťuje sjízdnost a schůdnost odstraňováním sněhu a náledí, ve znění nařízení města č. 10/2024</t>
  </si>
  <si>
    <t>2025-11-01</t>
  </si>
  <si>
    <t>pozemní komunikace - vyznačení neudržovaných úseků; pozemní komunikace - odstranění závad ve schůdnosti</t>
  </si>
  <si>
    <t xml:space="preserve">zákon č. 13/1997 Sb., o pozemních komunikacích - § 27 odst. 5 ; zákon č. 13/1997 Sb., o pozemních komunikacích - § 27 odst. 7 </t>
  </si>
  <si>
    <t>1591599213</t>
  </si>
  <si>
    <t>5/2025</t>
  </si>
  <si>
    <t>2025-10-03; 2026-05-01</t>
  </si>
  <si>
    <t>1579258704</t>
  </si>
  <si>
    <t>4/2025</t>
  </si>
  <si>
    <t>Obecně závazná vyhláška,  kterou se zrušuje obecně závazná vyhláška č. 14/2016, kterou se stanovuje zákaz spalování suchého rostlinného materiálu na území města</t>
  </si>
  <si>
    <t>2025-07-03</t>
  </si>
  <si>
    <t>zrušovací</t>
  </si>
  <si>
    <t>ústavní zákon č. 1/1993 Sb., Ústava České republiky - čl. 104 odst. 3 - zrušovací OZV</t>
  </si>
  <si>
    <t>14/2016: Obecně závazná vyhláška č. 14/2016, kterou se stanovuje zákaz spalování suchého rostlinného materiálu na území města</t>
  </si>
  <si>
    <t>1540698263</t>
  </si>
  <si>
    <t>3/2025</t>
  </si>
  <si>
    <t>Nařízení města, kterým se mění Nařízení města č. 8/2022, kterým se pro účely organizování dopravy vymezují na území města oblasti s placeným stáním, ve znění Nařízení města č. 18/2022, Nařízení města č. 20/2023 a Nařízení města č. 9/2024</t>
  </si>
  <si>
    <t>2025-06-01</t>
  </si>
  <si>
    <t>8/2022: Nařízení města, kterým se pro účely organizování dopravy vymezují na území města oblasti s placeným stáním</t>
  </si>
  <si>
    <t>7/2025: Nařízení města, kterým se pro účely organizování dopravy vymezují na území města oblasti s placeným stáním.</t>
  </si>
  <si>
    <t>1516526413</t>
  </si>
  <si>
    <t>2/2025</t>
  </si>
  <si>
    <t>Obecně závazná vyhláška,  kterou se mění a doplňuje obecně závazná vyhláška města Ostravy č. 1/2023, o nočním klidu, ve znění obecně závazné vyhlášky č. 5/2023, obecně závazné vyhlášky č. 2/2024, obecně závazné vyhlášky č. 4/2024 a obecně závazné vyhlášky  č. 5/2024</t>
  </si>
  <si>
    <t>2025-02-13</t>
  </si>
  <si>
    <t>1472396850</t>
  </si>
  <si>
    <t>1/2025</t>
  </si>
  <si>
    <t>Nařízení města, kterým se mění nařízení města č. 1/2013, kterým se vydává tržní řád, ve znění nařízení města č. 10/2013, č. 11/2013, č. 13/2015, č. 13/2017, č. 16/2017, č. 9/2019, č. 10/2021, č. 7/2022 a č. 3/2023</t>
  </si>
  <si>
    <t>2025-02-12</t>
  </si>
  <si>
    <t>regulace prodeje zboží a nabízení služeb - tržní řád</t>
  </si>
  <si>
    <t xml:space="preserve">zákon č. 455/1991 Sb., živnostenský zákon - § 18 odst. 1 </t>
  </si>
  <si>
    <t>1471936049</t>
  </si>
  <si>
    <t>17/2024</t>
  </si>
  <si>
    <t>Nařízení města o požadavcích na výstavbu ve statutárním městě Ostravě (ostravské stavební předpisy)</t>
  </si>
  <si>
    <t>2025-01-01</t>
  </si>
  <si>
    <t>stanovení požadavků na výstavbu</t>
  </si>
  <si>
    <t>zákon č. 283/2021 Sb., stavební zákon - § 333 odst. 3</t>
  </si>
  <si>
    <t>1453750746</t>
  </si>
  <si>
    <t>16/2024</t>
  </si>
  <si>
    <t>Nařízení, kterým se ruší nařízení č. 5/2016 o stanovení maximálních cen jízdného v městské hromadné dopravě na území statutárního města Ostravy, ve znění nařízení  č. 11/2016, č. 13/2019, č. 15/2019, č. 3/2022 a č. 12/2022</t>
  </si>
  <si>
    <t>ústavní zákon č. 1/1993 Sb., Ústava České republiky - čl. 79 odst. 3 - zrušovací nařízení</t>
  </si>
  <si>
    <t>5/2016: Nařízení o stanovení maximálních cen jízdného v městské hromadné dopravě na území statutárního města Ostravy; 11/2016: Nařízení, kterým se mění a doplňuje nařízení č. 5/2016 o stanovení maximálních cen jízdného v městské hromadné dopravě na území statutárního města Ostravy; 13/2019: Nařízení, kterým se mění a doplňuje nařízení č. 5/2016 o stanoveni maximálních cen jízdného v městské hromadné dopravě na území statutárního města Ostravy, ve znění nařízení č. 11/2016; 15/2019: Nařízení, kterým se mění a doplňuje nařízení č. 5/2016 o stanovení maximálních cen jízdného v městské hromadné dopravě na území statutárního města Ostravy, ve znění nařízení č. 11/2016 a č. 13/2019; 3/2022: Nařízení, kterým se mění a doplňuje nařízení č. 5/2016 o stanovení maximálních cen jízdného v městské hromadné dopravě na území statutárního města Ostravy, ve znění nařízení č. 11/2016, č. 13/2019 a č. 15/2019; 12/2022: Nařízení, kterým se mění a doplňuje nařízení č. 5/2016 o stanovení maximálních cen jízdného v městské hromadné dopravě na území statutárního města Ostravy, ve znění nařízení č. 11/2016, č. 13/2019, č. 15/2019 a č. 3/2022</t>
  </si>
  <si>
    <t>1453748582</t>
  </si>
  <si>
    <t>3/2007</t>
  </si>
  <si>
    <t>Nařízení města č. 3/2007, kterým se stanoví maximální cena za nucený odtah osobních automobilů, vraků osobních automobilů a osobních automobilů po dopravní nehodě a ostrahu odstraněného vozidla</t>
  </si>
  <si>
    <t>2007-04-01</t>
  </si>
  <si>
    <t>Dle přechodného ustanovení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</si>
  <si>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</si>
  <si>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</si>
  <si>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</si>
  <si>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</si>
  <si>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1451291006</t>
  </si>
  <si>
    <t>6/2021</t>
  </si>
  <si>
    <t>Nařízení č. 6/2021, kterým se mění a doplňuje nařízení města č. 14/2006, kterým se stanoví maximální cena za přiložení a odstranění technických prostředků k zabránění odjezdu vozidla</t>
  </si>
  <si>
    <t>2021-06-30</t>
  </si>
  <si>
    <t>14/2006: Nařízení města č. 14/2006, kterým se stanoví maximální cena za přiložení a odstranění technických prostředků k zabránění odjezdu vozidla</t>
  </si>
  <si>
    <t>1450686698</t>
  </si>
  <si>
    <t>14/2006</t>
  </si>
  <si>
    <t>Nařízení města č. 14/2006, kterým se stanoví maximální cena za přiložení a odstranění technických prostředků k zabránění odjezdu vozidla</t>
  </si>
  <si>
    <t>2007-01-01</t>
  </si>
  <si>
    <t>6/2021: Nařízení č. 6/2021, kterým se mění a doplňuje nařízení města č. 14/2006, kterým se stanoví maximální cena za přiložení a odstranění technických prostředků k zabránění odjezdu vozidla</t>
  </si>
  <si>
    <t>1450684715</t>
  </si>
  <si>
    <t>15/2024</t>
  </si>
  <si>
    <t>17/2023: Obecně závazná vyhláška, kterou se vydává cenová mapa stavebních pozemků města Ostravy</t>
  </si>
  <si>
    <t>12/2025: Obecně závazná vyhláška, kterou se vydává cenová mapa stavebních pozemků města Ostravy</t>
  </si>
  <si>
    <t>1448146752</t>
  </si>
  <si>
    <t>14/2024</t>
  </si>
  <si>
    <t>Obecně závazná vyhláška, kterou se mění a doplňuje obecně závazná vyhláška č. 16/2023, o místním poplatku ze psů</t>
  </si>
  <si>
    <t>1448111696</t>
  </si>
  <si>
    <t>13/2024</t>
  </si>
  <si>
    <t>Obecně závazná vyhláška, kterou se mění a doplňuje obecně závazná vyhláška č. 15/2023, o místním poplatku za užívání veřejného prostranství</t>
  </si>
  <si>
    <t>1448110659</t>
  </si>
  <si>
    <t>12/2024</t>
  </si>
  <si>
    <t>Obecně závazná vyhláška, kterou se mění a doplňuje obecně závazná vyhláška č. 14/2023, o místním poplatku za obecní systém odpadového hospodářství</t>
  </si>
  <si>
    <t>1448103307</t>
  </si>
  <si>
    <t>11/2024</t>
  </si>
  <si>
    <t>Obecně závazná vyhláška, kterou se mění a doplňuje obecně závazná vyhláška č. 13/2023, o místním poplatku z pobytu</t>
  </si>
  <si>
    <t>místní poplatek z pobytu</t>
  </si>
  <si>
    <t>zákon č. 565/1990 Sb., o místních poplatcích - § 14 - z pobytu</t>
  </si>
  <si>
    <t xml:space="preserve">13/2023: Obecně závazná vyhláška o místním poplatku z pobytu </t>
  </si>
  <si>
    <t>1448101877</t>
  </si>
  <si>
    <t>10/2024</t>
  </si>
  <si>
    <t xml:space="preserve">NAŘÍZENÍ MĚSTA, kterým se mění a doplňuje nařízení města č. 14/2022, kterým se stanovuje rozsah, způsob a lhůty odstraňování závad ve schůdnosti místních komunikací a průjezdních úseků silnic a vymezují úseky místních komunikací a chodníků, na kterých se pro jejich malý dopravní význam nezajišťuje sjízdnost a schůdnost odstraňováním sněhu a náledí. </t>
  </si>
  <si>
    <t>2024-12-18</t>
  </si>
  <si>
    <t>1447435112</t>
  </si>
  <si>
    <t>9/2024</t>
  </si>
  <si>
    <t>Nařízení města,  kterým se mění a doplňuje Nařízení města č. 8/2022, kterým se pro účely organizování dopravy vymezují na území města oblasti s placeným stáním, ve znění Nařízení města č. 18/2022 a ve znění Nařízení města č. 20/2023</t>
  </si>
  <si>
    <t>1447431671</t>
  </si>
  <si>
    <t>2/2020</t>
  </si>
  <si>
    <t>Nařízení města č. 2/2020, kterým se stanoví zákaz šíření reklamy na veřejně přístupných místech mimo provozovnu.</t>
  </si>
  <si>
    <t>2020-04-29</t>
  </si>
  <si>
    <t>reklama na veřejných místech</t>
  </si>
  <si>
    <t>zákon č. 40/1995 Sb., o regulaci reklamy - § 2 odst. 1 písm. d) a odst. 5</t>
  </si>
  <si>
    <t>1435415312</t>
  </si>
  <si>
    <t>13/2008</t>
  </si>
  <si>
    <t>Obecně závazná vyhláška č. 13/2008, kterou se mění obecně závazná vyhláška města Ostravy č. 1/1992, o městské policii, ve znění pozdějších změn a doplňků</t>
  </si>
  <si>
    <t>2009-01-05</t>
  </si>
  <si>
    <t>obecní policie</t>
  </si>
  <si>
    <t xml:space="preserve">zákon č. 553/1991 Sb., o obecní policii - § 1 odst. 1 </t>
  </si>
  <si>
    <t>1/1992: Vyhláška o městské policii</t>
  </si>
  <si>
    <t>1426510165</t>
  </si>
  <si>
    <t>3/2008</t>
  </si>
  <si>
    <t>Obecně závazná vyhláška č. 3/2008, kterou se mění a doplňuje obecně závazná vyhláška města Ostravy č. 1/1992, o městské policii, ve znění pozdějších změn a doplňků</t>
  </si>
  <si>
    <t>2008-05-19</t>
  </si>
  <si>
    <t>1426506715</t>
  </si>
  <si>
    <t>9/1996</t>
  </si>
  <si>
    <t>Vyhláška, kterou se mění a doplňuje OZV č. 1/1992, o městské policii, ve znění změn a doplňků, provedených OZV schválenou ZMO ze dne 14.9.1994</t>
  </si>
  <si>
    <t>1996-11-01</t>
  </si>
  <si>
    <t>1426505087</t>
  </si>
  <si>
    <t>1/1992</t>
  </si>
  <si>
    <t>Vyhláška o městské policii</t>
  </si>
  <si>
    <t>1992-03-01</t>
  </si>
  <si>
    <t>9/1996: Vyhláška, kterou se mění a doplňuje OZV č. 1/1992, o městské policii, ve znění změn a doplňků, provedených OZV schválenou ZMO ze dne 14.9.1994; 9/1996: Vyhláška, kterou se mění a doplňuje OZV č. 1/1992, o městské policii, ve znění změn a doplňků, provedených OZV schválenou ZMO ze dne 14.9.1994; 3/2008: Obecně závazná vyhláška č. 3/2008, kterou se mění a doplňuje obecně závazná vyhláška města Ostravy č. 1/1992, o městské policii, ve znění pozdějších změn a doplňků; 13/2008: Obecně závazná vyhláška č. 13/2008, kterou se mění obecně závazná vyhláška města Ostravy č. 1/1992, o městské policii, ve znění pozdějších změn a doplňků</t>
  </si>
  <si>
    <t>1426476061</t>
  </si>
  <si>
    <t>12/2006</t>
  </si>
  <si>
    <t>Obecně závazná vyhláška, kterou se stanoví podmínky k zabezpečení požární ochrany při akcích, kterých se zúčastní větší počet osob</t>
  </si>
  <si>
    <t>2006-11-15</t>
  </si>
  <si>
    <t>požární ochrana - podmínky při akcích</t>
  </si>
  <si>
    <t>zákon č. 133/1985 Sb., o požární ochraně - § 29 odst. 1 písm. o) bod 2</t>
  </si>
  <si>
    <t>1426467339</t>
  </si>
  <si>
    <t>8/2019</t>
  </si>
  <si>
    <t>Obecně závazná vyhláška č. 8/2019, kterou se reguluje provozování hazardních her na území statutárního města Ostravy</t>
  </si>
  <si>
    <t>2019-07-01</t>
  </si>
  <si>
    <t>hazardní hry</t>
  </si>
  <si>
    <t>zákon č. 186/2016 Sb., o hazardních hrách - § 12 odst. 1</t>
  </si>
  <si>
    <t>1426404121</t>
  </si>
  <si>
    <t>8/2024</t>
  </si>
  <si>
    <t>Obecně závazná vyhláška o stanovení koeficientů pro výpočet daně z nemovitých věcí</t>
  </si>
  <si>
    <t>daň z nemovitých věcí - místní koeficient; daň z nemovitých věcí - koeficient u pozemků; daň z nemovitých věcí - koeficient u staveb a jednotek</t>
  </si>
  <si>
    <t>zákon č. 338/1992 Sb., o dani z nemovitých věcí - § 12 odst. 1 písm. a) bod 4; zákon č. 338/1992 Sb., o dani z nemovitých věcí - § 6 odst. 4; zákon č. 338/1992 Sb., o dani z nemovitých věcí - § 11 odst. 5</t>
  </si>
  <si>
    <t>8/2023: Obecně závazná vyhláška o stanovení koeficientů pro výpočet daně z nemovitých věcí</t>
  </si>
  <si>
    <t>1416998963</t>
  </si>
  <si>
    <t>7/2024</t>
  </si>
  <si>
    <t>2024-07-01</t>
  </si>
  <si>
    <t>1378067052</t>
  </si>
  <si>
    <t>6/2024</t>
  </si>
  <si>
    <t>Obecně závazná vyhláška, kterou se mění a doplňuje obecně závazná vyhláška statutárního města Ostravy č. 9/2022, o zákazu konzumace alkoholických nápojů na veřejném prostranství, ve znění obecně závazné vyhlášky statutárního města Ostravy č. 4/2023</t>
  </si>
  <si>
    <t>2024-07-11</t>
  </si>
  <si>
    <t>1378005490</t>
  </si>
  <si>
    <t>5/2024</t>
  </si>
  <si>
    <t>Obecně závazná vyhláška,  kterou se mění a doplňuje obecně závazná vyhláška města Ostravy č. 1/2023, o nočním klidu, ve znění obecně závazné vyhlášky č. 5/2023, obecně závazné vyhlášky č. 2/2024 a obecně závazné vyhlášky č. 4/2024</t>
  </si>
  <si>
    <t>2024-06-27</t>
  </si>
  <si>
    <t>1378000986</t>
  </si>
  <si>
    <t>4/2024</t>
  </si>
  <si>
    <t>Obecně závazná vyhláška,  kterou se mění a doplňuje obecně závazná vyhláška města Ostravy č. 1/2023, o nočním klidu, ve znění obecně závazné vyhlášky č. 5/2023 a obecně závazné vyhlášky č. 2/2024)</t>
  </si>
  <si>
    <t>2024-05-16</t>
  </si>
  <si>
    <t>1359092228</t>
  </si>
  <si>
    <t>3/2024</t>
  </si>
  <si>
    <t>2024-04-15; 2024-07-01</t>
  </si>
  <si>
    <t>1335746590</t>
  </si>
  <si>
    <t>4/1995</t>
  </si>
  <si>
    <t xml:space="preserve">Vyhláška č. 4/1995, kterou se zřizuje PŘÍRODNÍ REZERVACE "ŠTĚPÁN" a její ochranné pásmo </t>
  </si>
  <si>
    <t>1995-09-01</t>
  </si>
  <si>
    <t>jiná</t>
  </si>
  <si>
    <t xml:space="preserve">ústavní zákon č. 1/1993 Sb., Ústava České republiky - čl. 79 odst. 3 </t>
  </si>
  <si>
    <t>1335664437</t>
  </si>
  <si>
    <t>4/1993</t>
  </si>
  <si>
    <t xml:space="preserve">Vyhláška č. 4/1993, kterou se zřizuje PŘÍRODNÍ PAMÁTKA "TURKOV" a její ochranné pásmo </t>
  </si>
  <si>
    <t>1993-09-25</t>
  </si>
  <si>
    <t>1335660060</t>
  </si>
  <si>
    <t>2/2024</t>
  </si>
  <si>
    <t>Obecně závazná vyhláška,  kterou se mění a doplňuje obecně závazná vyhláška města Ostravy č. 1/2023, o nočním klidu, ve znění obecně závazné vyhlášky č. 5/2023</t>
  </si>
  <si>
    <t>2024-02-15</t>
  </si>
  <si>
    <t>1308467682</t>
  </si>
  <si>
    <t>1/2024</t>
  </si>
  <si>
    <t>Obecně závazná vyhláška, kterou se stanoví školské obvody mateřských škol zřízených  zastupitelstvy městských obvodů statutárního města Ostravy</t>
  </si>
  <si>
    <t>školské obvody - mateřské školy</t>
  </si>
  <si>
    <t>zákon č. 561/2004 Sb., školský zákon - § 179 odst. 3 a § 178 odst. 2 písm. b)</t>
  </si>
  <si>
    <t>1308459482</t>
  </si>
  <si>
    <t>20/2023</t>
  </si>
  <si>
    <t>Nařízení města, kterým se mění a doplňuje Nařízení města č. 8/2022, kterým se pro účely organizování dopravy vymezují na území města oblasti s placeným stáním, ve znění Nařízení města č. 18/2022</t>
  </si>
  <si>
    <t>2024-01-01</t>
  </si>
  <si>
    <t>1282635760</t>
  </si>
  <si>
    <t>19/2023</t>
  </si>
  <si>
    <t xml:space="preserve">Obecně závazná vyhláška, kterou se mění obecně závazná vyhláška č. 1/2022,  kterou se stanoví školské obvody základních škol zřízených zastupitelstvy městských obvodů statutárního města Ostravy </t>
  </si>
  <si>
    <t>školské obvody - základní školy</t>
  </si>
  <si>
    <t>zákon č. 561/2004 Sb., školský zákon - § 178 odst. 2 písm. b)</t>
  </si>
  <si>
    <t>1/2022: kterou se stanoví školské obvody základních škol zřízených zastupitelstvy městských obvodů statutárního města Ostravy</t>
  </si>
  <si>
    <t>1282051937</t>
  </si>
  <si>
    <t>18/2023</t>
  </si>
  <si>
    <t xml:space="preserve">Obecně závazná vyhláška statutárního města Ostravy,  kterou se mění a doplňuje obecně závazná vyhláška č. 12/2021, o stanovení obecního systému odpadového hospodářství  </t>
  </si>
  <si>
    <t>2023-12-21</t>
  </si>
  <si>
    <t>12/2021: Obecně závazná vyhláška č. 12/2021 o stanovení obecního systému odpadového hospodářství</t>
  </si>
  <si>
    <t>8/2026: Obecně závazná vyhláška města o stanovení obecního systému odpadového hospodářství</t>
  </si>
  <si>
    <t>1282049104</t>
  </si>
  <si>
    <t>17/2023</t>
  </si>
  <si>
    <t>17/2022: Obecně závazná vyhláška, kterou se vydává cenová mapa stavebních pozemků města Ostravy</t>
  </si>
  <si>
    <t>15/2024: Obecně závazná vyhláška, kterou se vydává cenová mapa stavebních pozemků města Ostravy; 15/2024: Obecně závazná vyhláška, kterou se vydává cenová mapa stavebních pozemků města Ostravy; 15/2024: Obecně závazná vyhláška, kterou se vydává cenová mapa stavebních pozemků města Ostravy</t>
  </si>
  <si>
    <t>1282034479</t>
  </si>
  <si>
    <t>16/2023</t>
  </si>
  <si>
    <t>Obecně závazná vyhláška o místním poplatku ze psů</t>
  </si>
  <si>
    <t xml:space="preserve">14/2024: Obecně závazná vyhláška, kterou se mění a doplňuje obecně závazná vyhláška č. 16/2023, o místním poplatku ze psů; 9/2025: Obecně závazná vyhláška, kterou se mění a doplňuje obecně závazná vyhláška města Ostravy č. 16/2023,  o místním poplatku ze psů, ve znění obecně závazné vyhlášky města Ostravy  č. 14/2024 ; 9/2025: Obecně závazná vyhláška, kterou se mění a doplňuje obecně závazná vyhláška města Ostravy č. 16/2023,  o místním poplatku ze psů, ve znění obecně závazné vyhlášky města Ostravy  č. 14/2024 ; 9/2025: Obecně závazná vyhláška, kterou se mění a doplňuje obecně závazná vyhláška města Ostravy č. 16/2023,  o místním poplatku ze psů, ve znění obecně závazné vyhlášky města Ostravy  č. 14/2024 ; 9/2025: Obecně závazná vyhláška, kterou se mění a doplňuje obecně závazná vyhláška města Ostravy č. 16/2023,  o místním poplatku ze psů, ve znění obecně závazné vyhlášky města Ostravy  č. 14/2024 </t>
  </si>
  <si>
    <t>1281997681</t>
  </si>
  <si>
    <t>15/2023</t>
  </si>
  <si>
    <t>Obecně závazná vyhláška o místním poplatku za užívání veřejného prostranství</t>
  </si>
  <si>
    <t>15/2021: Obecně závazná vyhláška č. 15/2021, o místním poplatku za užívání veřejného prostranství  ; 11/2022: Obecně závazná vyhláška o místním poplatku za užívání veřejného prostranství, kterou se mění a doplňuje obecně závazná vyhláška č. 15/2021 o místním poplatku za užívání veřejného prostranství.; 13/2022: Obecně závazná vyhláška o místním poplatku za užívání veřejného prostranství, kterou se mění a doplňuje obecně závazná vyhláška č. 15/2021 o místním poplatku za užívání veřejného prostranství, ve znění obecně závazné vyhlášky č. 11/2022; 15/2022: Obecně závazná vyhláška, kterou se mění a doplňuje obecně závazná vyhláška č. 15/2021 o místním poplatku za užívání veřejného prostranství, ve znění obecně závazné vyhlášky č. 11/2022 a obecně závazné vyhlášky č. 13/2022</t>
  </si>
  <si>
    <t>13/2024: Obecně závazná vyhláška, kterou se mění a doplňuje obecně závazná vyhláška č. 15/2023, o místním poplatku za užívání veřejného prostranství; 10/2025: Obecně závazná vyhláška,  kterou se mění a doplňuje obecně závazná vyhláška č. 15/2023, o místním poplatku za užívání veřejného prostranství, ve znění obecně závazné vyhlášky č. 13/2024</t>
  </si>
  <si>
    <t>1281980794</t>
  </si>
  <si>
    <t>14/2023</t>
  </si>
  <si>
    <t>Obecně závazná vyhláška o místním poplatku za obecní systém odpadového hospodářství</t>
  </si>
  <si>
    <t>19/2021: Obecně závazná vyhláška č. 19/2021,  o místním poplatku za obecní systém odpadového hospodářství ; 6/2022: Obecně závazná vyhláška, kterou se mění a doplňuje obecně závazná vyhláška č. 19/2021, o místním poplatku za obecní systém odpadového hospodářství; 16/2022: Obecně závazná vyhláška, kterou se mění a doplňuje obecně závazná vyhláška č. 19/2021 o místním poplatku za obecní systém odpadového hospodářství, ve znění obecně závazné vyhlášky č. 6/2022</t>
  </si>
  <si>
    <t>12/2024: Obecně závazná vyhláška, kterou se mění a doplňuje obecně závazná vyhláška č. 14/2023, o místním poplatku za obecní systém odpadového hospodářství; 11/2025: Obecně závazná vyhláška, kterou se mění a doplňuje obecně závazná vyhláška č. 14/2023, o místním poplatku za obecní systém odpadového hospodářství, ve znění obecně závazné vyhlášky č. 12/2024</t>
  </si>
  <si>
    <t>1281978449</t>
  </si>
  <si>
    <t>13/2023</t>
  </si>
  <si>
    <t xml:space="preserve">Obecně závazná vyhláška o místním poplatku z pobytu </t>
  </si>
  <si>
    <t>21/2019: Obecně závazná vyhláška č. 21/2019 o místním poplatku z pobytu ; 6/2020: Obecně závazná vyhláška č. 6/2020, kterou se mění a doplňuje obecně závazná vyhláška č. 21/2019 o místním poplatku z pobytu; 3/2021: Obecně závazná vyhláška č. 3/2021, kterou se mění a doplňuje obecně závazná vyhláška č. 21/2019 o místním poplatku z pobytu, ve znění obecně závazné vyhlášky č. 6/2020; 5/2022: Obecně závazná vyhláška o místním poplatku z pobytu, kterou se mění a doplňuje obecně závazná vyhláška č. 21/2019 o místním poplatku z pobytu, ve znění obecně závazné vyhlášky č. 6/2020 a obecně závazné vyhlášky č. 3/2021</t>
  </si>
  <si>
    <t>11/2024: Obecně závazná vyhláška, kterou se mění a doplňuje obecně závazná vyhláška č. 13/2023, o místním poplatku z pobytu</t>
  </si>
  <si>
    <t>1281975079</t>
  </si>
  <si>
    <t>12/2023</t>
  </si>
  <si>
    <t>1281948497</t>
  </si>
  <si>
    <t>11/2023</t>
  </si>
  <si>
    <t>Nařízení města,  kterým se zakazují některé formy prodeje zboží a poskytování služeb v energetických odvětvích</t>
  </si>
  <si>
    <t>2023-12-13</t>
  </si>
  <si>
    <t>regulace prodeje zboží nebo poskytování služeb v energetických odvětvích</t>
  </si>
  <si>
    <t>zákon č. 458/2000 Sb., energetický zákon - § 11p</t>
  </si>
  <si>
    <t>1278093442</t>
  </si>
  <si>
    <t>2/2001</t>
  </si>
  <si>
    <t xml:space="preserve">NAŘÍZENÍ MĚSTA č. 2/2001, kterým se zřizuje PŘÍRODNÍ REZERVACE "PŘEMYŠOV" </t>
  </si>
  <si>
    <t>2001-07-15</t>
  </si>
  <si>
    <t>1265905306</t>
  </si>
  <si>
    <t>12/1998</t>
  </si>
  <si>
    <t xml:space="preserve">Obecně závazná vyhláška č. 12/1998, jíž se mění obecně závazná vyhláška č. 7/1998, kterou se zřizuje PŘÍRODNÍ REZERVACE "REZAVKA". </t>
  </si>
  <si>
    <t>1998-09-20</t>
  </si>
  <si>
    <t xml:space="preserve">7/1998: Vyhláška č. 7/1998, kterou se zřizuje PŘÍRODNÍ REZERVACE "REZAVKA". </t>
  </si>
  <si>
    <t>1265901477</t>
  </si>
  <si>
    <t>7/1998</t>
  </si>
  <si>
    <t xml:space="preserve">Vyhláška č. 7/1998, kterou se zřizuje PŘÍRODNÍ REZERVACE "REZAVKA". </t>
  </si>
  <si>
    <t>1998-05-27</t>
  </si>
  <si>
    <t xml:space="preserve">12/1998: Obecně závazná vyhláška č. 12/1998, jíž se mění obecně závazná vyhláška č. 7/1998, kterou se zřizuje PŘÍRODNÍ REZERVACE "REZAVKA". ; 12/1998: Obecně závazná vyhláška č. 12/1998, jíž se mění obecně závazná vyhláška č. 7/1998, kterou se zřizuje PŘÍRODNÍ REZERVACE "REZAVKA". </t>
  </si>
  <si>
    <t>1265898846</t>
  </si>
  <si>
    <t>10/2023</t>
  </si>
  <si>
    <t>Obecně závazná vyhláška, požární řád statutárního města Ostravy</t>
  </si>
  <si>
    <t>2023-11-04</t>
  </si>
  <si>
    <t>požární ochrana - požární řád</t>
  </si>
  <si>
    <t>zákon č. 133/1985 Sb., o požární ochraně - § 29 odst. 1 písm. o) bod 1</t>
  </si>
  <si>
    <t>1257100476</t>
  </si>
  <si>
    <t>9/2023</t>
  </si>
  <si>
    <t>Obecně závazná vyhláška, kterou se mění a doplňuje obecně závazná vyhláška města Ostravy č. 4/2012, o zabezpečení veřejného pořádku omezením hluku, ve znění obecně závazné vyhlášky č. 12/2013 a obecně závazné vyhlášky č. 9/2017</t>
  </si>
  <si>
    <t>2023-11-02</t>
  </si>
  <si>
    <t>1256112751</t>
  </si>
  <si>
    <t>9/2017</t>
  </si>
  <si>
    <t>Obecně závazná vyhláška č. 9/2017, kterou se mění a doplňuje obecně závazná vyhláška města Ostravy č. 4/2012, o zabezpečení veřejného pořádku omezením hluku, ve znění pozdějších změn a doplňků</t>
  </si>
  <si>
    <t>2017-05-25</t>
  </si>
  <si>
    <t>veřejný pořádek - hlučné činnosti; veřejný pořádek - pyrotechnika</t>
  </si>
  <si>
    <t>zákon č. 128/2000 Sb., o obcích - § 10 písm. a) - hlučné činnosti; zákon č. 128/2000 Sb., o obcích - § 10 písm. a) - pyrotechnika</t>
  </si>
  <si>
    <t>9/2023: Obecně závazná vyhláška, kterou se mění a doplňuje obecně závazná vyhláška města Ostravy č. 4/2012, o zabezpečení veřejného pořádku omezením hluku, ve znění obecně závazné vyhlášky č. 12/2013 a obecně závazné vyhlášky č. 9/2017</t>
  </si>
  <si>
    <t>1256110399</t>
  </si>
  <si>
    <t>12/2013</t>
  </si>
  <si>
    <t>Obecně závazná vyhláška statutárního města Ostravy č. 12/2013, kterou se doplňuje obecně závazná vyhláška statutárního města Ostravy č. 4/2012, o zabezpečení veřejného pořádku omezením hluku</t>
  </si>
  <si>
    <t>2013-10-11</t>
  </si>
  <si>
    <t>9/2017: Obecně závazná vyhláška č. 9/2017, kterou se mění a doplňuje obecně závazná vyhláška města Ostravy č. 4/2012, o zabezpečení veřejného pořádku omezením hluku, ve znění pozdějších změn a doplňků; 9/2023: Obecně závazná vyhláška, kterou se mění a doplňuje obecně závazná vyhláška města Ostravy č. 4/2012, o zabezpečení veřejného pořádku omezením hluku, ve znění obecně závazné vyhlášky č. 12/2013 a obecně závazné vyhlášky č. 9/2017</t>
  </si>
  <si>
    <t>1256108519</t>
  </si>
  <si>
    <t>4/2012</t>
  </si>
  <si>
    <t>Obecně závazná vyhláška statutárního města Ostravy č. 4/2012 o zabezpečení veřejného pořádku omezením hluku</t>
  </si>
  <si>
    <t>2012-11-01</t>
  </si>
  <si>
    <t>12/2013: Obecně závazná vyhláška statutárního města Ostravy č. 12/2013, kterou se doplňuje obecně závazná vyhláška statutárního města Ostravy č. 4/2012, o zabezpečení veřejného pořádku omezením hluku; 12/2013: Obecně závazná vyhláška statutárního města Ostravy č. 12/2013, kterou se doplňuje obecně závazná vyhláška statutárního města Ostravy č. 4/2012, o zabezpečení veřejného pořádku omezením hluku; 9/2017: Obecně závazná vyhláška č. 9/2017, kterou se mění a doplňuje obecně závazná vyhláška města Ostravy č. 4/2012, o zabezpečení veřejného pořádku omezením hluku, ve znění pozdějších změn a doplňků; 9/2017: Obecně závazná vyhláška č. 9/2017, kterou se mění a doplňuje obecně závazná vyhláška města Ostravy č. 4/2012, o zabezpečení veřejného pořádku omezením hluku, ve znění pozdějších změn a doplňků; 9/2023: Obecně závazná vyhláška, kterou se mění a doplňuje obecně závazná vyhláška města Ostravy č. 4/2012, o zabezpečení veřejného pořádku omezením hluku, ve znění obecně závazné vyhlášky č. 12/2013 a obecně závazné vyhlášky č. 9/2017; 9/2023: Obecně závazná vyhláška, kterou se mění a doplňuje obecně závazná vyhláška města Ostravy č. 4/2012, o zabezpečení veřejného pořádku omezením hluku, ve znění obecně závazné vyhlášky č. 12/2013 a obecně závazné vyhlášky č. 9/2017; 9/2023: Obecně závazná vyhláška, kterou se mění a doplňuje obecně závazná vyhláška města Ostravy č. 4/2012, o zabezpečení veřejného pořádku omezením hluku, ve znění obecně závazné vyhlášky č. 12/2013 a obecně závazné vyhlášky č. 9/2017; 3/2026: Obecně závazná vyhláška, kterou se mění a doplňuje obecně závazná vyhláška města Ostravy č. 4/2012, o zabezpečení veřejného pořádku omezením hluku, ve znění obecně závazné vyhlášky č. 12/2013, obecně závazné vyhlášky č. 9/2017 a obecně závazné vyhlášky č. 9/2023; 3/2026: Obecně závazná vyhláška, kterou se mění a doplňuje obecně závazná vyhláška města Ostravy č. 4/2012, o zabezpečení veřejného pořádku omezením hluku, ve znění obecně závazné vyhlášky č. 12/2013, obecně závazné vyhlášky č. 9/2017 a obecně závazné vyhlášky č. 9/2023; 3/2026: Obecně závazná vyhláška, kterou se mění a doplňuje obecně závazná vyhláška města Ostravy č. 4/2012, o zabezpečení veřejného pořádku omezením hluku, ve znění obecně závazné vyhlášky č. 12/2013, obecně závazné vyhlášky č. 9/2017 a obecně závazné vyhlášky č. 9/2023</t>
  </si>
  <si>
    <t>1256107177</t>
  </si>
  <si>
    <t>8/2023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</si>
  <si>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</si>
  <si>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</si>
  <si>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8/2024: Obecně závazná vyhláška o stanovení koeficientů pro výpočet daně z nemovitých věcí; 8/2024: Obecně závazná vyhláška o stanovení koeficientů pro výpočet daně z nemovitých věcí; 8/2024: Obecně závazná vyhláška o stanovení koeficientů pro výpočet daně z nemovitých věcí</t>
  </si>
  <si>
    <t>1244615617</t>
  </si>
  <si>
    <t>7/2023</t>
  </si>
  <si>
    <t>2023-10-09; 2024-01-01</t>
  </si>
  <si>
    <t>10/2022: Statut města Ostravy; 2/2023: Obecně závazná vyhláška, kterou se mění a doplňuje obecně závazná vyhláška města Ostravy č. 10/2022, Statut města Ostravy</t>
  </si>
  <si>
    <t>1244200414</t>
  </si>
  <si>
    <t>12/2021</t>
  </si>
  <si>
    <t>Obecně závazná vyhláška č. 12/2021 o stanovení obecního systému odpadového hospodářství</t>
  </si>
  <si>
    <t>2022-01-01</t>
  </si>
  <si>
    <t xml:space="preserve">18/2023: Obecně závazná vyhláška statutárního města Ostravy,  kterou se mění a doplňuje obecně závazná vyhláška č. 12/2021, o stanovení obecního systému odpadového hospodářství  </t>
  </si>
  <si>
    <t>1222860508</t>
  </si>
  <si>
    <t>14/2016</t>
  </si>
  <si>
    <t>Obecně závazná vyhláška č. 14/2016, kterou se stanovuje zákaz spalování suchého rostlinného materiálu na území města</t>
  </si>
  <si>
    <t>2017-01-01</t>
  </si>
  <si>
    <t>ochrana ovzduší - spalování suchého rostlinného materiálu</t>
  </si>
  <si>
    <t xml:space="preserve">zákon č. 201/2012 Sb., o ochraně ovzduší - § 16 odst. 5 </t>
  </si>
  <si>
    <t>4/2025: Obecně závazná vyhláška,  kterou se zrušuje obecně závazná vyhláška č. 14/2016, kterou se stanovuje zákaz spalování suchého rostlinného materiálu na území města</t>
  </si>
  <si>
    <t>1222857918</t>
  </si>
  <si>
    <t>6/2023</t>
  </si>
  <si>
    <t>Obecně závazná vyhláška,  kterou se stanoví pravidla pro pohyb psů na veřejném prostranství a vymezují se prostory pro volné pobíhání psů na území statutárního města Ostravy.</t>
  </si>
  <si>
    <t>2023-10-01</t>
  </si>
  <si>
    <t>pohyb psů</t>
  </si>
  <si>
    <t>zákon č. 246/1992 Sb., na ochranu zvířat proti týrání - § 24 odst. 2</t>
  </si>
  <si>
    <t>1206728698</t>
  </si>
  <si>
    <t>5/2023</t>
  </si>
  <si>
    <t>Obecně závazná vyhláška,  kterou se mění a doplňuje obecně závazná vyhláška města Ostravy č. 1/2023, o nočním klidu</t>
  </si>
  <si>
    <t>2023-06-08</t>
  </si>
  <si>
    <t>2/2024: Obecně závazná vyhláška,  kterou se mění a doplňuje obecně závazná vyhláška města Ostravy č. 1/2023, o nočním klidu, ve znění obecně závazné vyhlášky č. 5/2023</t>
  </si>
  <si>
    <t>1194288536</t>
  </si>
  <si>
    <t>4/2023</t>
  </si>
  <si>
    <t>Obecně závazná vyhláška, kterou se mění a doplňuje obecně závazná vyhláška statutárního města Ostravy č. 9/2022, o zákazu konzumace alkoholických nápojů na veřejném prostranství</t>
  </si>
  <si>
    <t>1194286822</t>
  </si>
  <si>
    <t>3/2023</t>
  </si>
  <si>
    <t xml:space="preserve">Nařízení města, kterým se mění nařízení města č. 1/2013, kterým se vydává tržní řád, ve znění nařízení města č. 10/2013, č. 11/2013, č. 13/2015, č. 13/2017, č. 16/2017, č. 9/2019, č. 10/2021 a č. 7/2022 </t>
  </si>
  <si>
    <t>2023-06-01</t>
  </si>
  <si>
    <t>1/2013: Nařízení města č. 1/2013 kterým se vydává tržní řád; 10/2013: Nařízení města č. 10/2013, kterým se mění nařízení města č. 1/2013, kterým se vydává tržní řád; 11/2013: Nařízení města č. 11/2013, kterým se mění nařízení města č. 1/2013, kterým se vydává tržní řád, ve znění nařízení města č. 10/2013; 13/2015: Nařízení města č. 13/2015 kterým se mění nařízení města č. 1/2013, kterým se vydává tržní řád, ve znění nařízení města č. 10/2013 a č. 11/2013; 13/2017: Nařízení města č. 13/2017, kterým se mění nařízení města č. 1/2013, kterým se vydává tržní řád, ve znění nařízení města č. 10/2013, č. 11/2013 a č. 13/2015; 16/2017: Nařízení města č. 16/2017 kterým se mění nařízení města č. 1/2013, kterým se vydává tržní řád, ve znění nařízení města č. 10/2013, č. 11/2013, č. 13/2015 a č. 13/2017; 9/2019: Nařízení města č. 9/2019 kterým se mění nařízení města č. 1/2013, kterým se vydává tržní řád, ve znění nařízení města č. 10/2013, č. 11/2013, č. 13/2015, č. 13/2017 a č. 16/2017; 10/2021: Nařízení města č. 10/2021 kterým se mění nařízení města č. 1/2013, kterým se vydává tržní řád, ve znění nařízení města č. 10/2013, č. 11/2013, č. 13/2015, č. 13/2017, č. 16/2017 a č. 9/2019; 7/2022: Nařízení města, kterým se mění nařízení města č. 1/2013, kterým se vydává tržní řád, ve znění nařízení města č. 10/2013, č. 11/2013, č. 13/2015, č. 13/2017, č. 16/2017, č. 9/2019 a č. 10/2021</t>
  </si>
  <si>
    <t>1190829657</t>
  </si>
  <si>
    <t>2/2023</t>
  </si>
  <si>
    <t>2023-04-01</t>
  </si>
  <si>
    <t>7/2023: Obecně závazná vyhláška, kterou se mění a doplňuje obecně závazná vyhláška města Ostravy č. 10/2022, Statut města Ostravy</t>
  </si>
  <si>
    <t>1147745715</t>
  </si>
  <si>
    <t>1/2023</t>
  </si>
  <si>
    <t>Obecně závazná vyhláška o nočním klidu</t>
  </si>
  <si>
    <t>2023-02-09</t>
  </si>
  <si>
    <t>5/2017: Obecně závazná vyhláška č. 5/2017, o nočním klidu; 3/2018: Obecně závazná vyhláška č. 3/2018, kterou se mění a doplňuje obecně závazná vyhláška města Ostravy č. 5/2017, o nočním klidu; 5/2019: Obecně závazná vyhláška č. 5/2019, kterou se mění a doplňuje obecně závazná vyhláška statutárního města Ostravy č. 5/2017, o nočním klidu, ve znění obecně závazné vyhlášky č. 3/2018; 1/2020: Obecně závazná vyhláška č. 1/2020, kterou se mění a doplňuje obecně závazná vyhláška města Ostravy č. 5/2017, o nočním klidu, ve znění obecně závazné vyhlášky č. 3/2018 a obecně závazné vyhlášky č. 5/2019; 4/2021: Obecně závazná vyhláška č. 4/2021, kterou se mění a doplňuje obecně závazná vyhláška města Ostravy č. 5/2017, o nočním klidu, ve znění obecně závazné vyhlášky č. 3/2018, obecně závazné vyhlášky č. 5/2019 a obecně závazné vyhlášky č. 1/2020; 17/2021: Obecně závazná vyhláška č. 17/2021 kterou se mění a doplňuje obecně závazná vyhláška města Ostravy č. 5/2017, o nočním klidu, ve znění obecně závazné vyhlášky č. 3/2018, obecně závazné vyhlášky č. 5/2019, obecně závazné vyhlášky č. 1/2020 a obecně závazné vyhlášky č. 4/2021; 4/2022: Obecně závazná vyhláška,  kterou se mění a doplňuje obecně závazná vyhláška města Ostravy č. 5/2017, o nočním klidu, ve znění obecně závazné vyhlášky č. 3/2018, obecně závazné vyhlášky č. 5/2019, obecně závazné vyhlášky č. 1/2020, obecně závazné vyhlášky  č. 4/2021 a obecně závazné vyhlášky č. 17/2021</t>
  </si>
  <si>
    <t>5/2023: Obecně závazná vyhláška,  kterou se mění a doplňuje obecně závazná vyhláška města Ostravy č. 1/2023, o nočním klidu; 2/2024: Obecně závazná vyhláška,  kterou se mění a doplňuje obecně závazná vyhláška města Ostravy č. 1/2023, o nočním klidu, ve znění obecně závazné vyhlášky č. 5/2023; 2/2024: Obecně závazná vyhláška,  kterou se mění a doplňuje obecně závazná vyhláška města Ostravy č. 1/2023, o nočním klidu, ve znění obecně závazné vyhlášky č. 5/2023; 4/2024: Obecně závazná vyhláška,  kterou se mění a doplňuje obecně závazná vyhláška města Ostravy č. 1/2023, o nočním klidu, ve znění obecně závazné vyhlášky č. 5/2023 a obecně závazné vyhlášky č. 2/2024); 5/2024: Obecně závazná vyhláška,  kterou se mění a doplňuje obecně závazná vyhláška města Ostravy č. 1/2023, o nočním klidu, ve znění obecně závazné vyhlášky č. 5/2023, obecně závazné vyhlášky č. 2/2024 a obecně závazné vyhlášky č. 4/2024; 2/2025: Obecně závazná vyhláška,  kterou se mění a doplňuje obecně závazná vyhláška města Ostravy č. 1/2023, o nočním klidu, ve znění obecně závazné vyhlášky č. 5/2023, obecně závazné vyhlášky č. 2/2024, obecně závazné vyhlášky č. 4/2024 a obecně závazné vyhlášky  č. 5/2024; 2/2025: Obecně závazná vyhláška,  kterou se mění a doplňuje obecně závazná vyhláška města Ostravy č. 1/2023, o nočním klidu, ve znění obecně závazné vyhlášky č. 5/2023, obecně závazné vyhlášky č. 2/2024, obecně závazné vyhlášky č. 4/2024 a obecně závazné vyhlášky  č. 5/2024; 2/2026: Obecně závazná vyhláška,  kterou se mění a doplňuje obecně závazná vyhláška města Ostravy č. 1/2023, o nočním klidu, ve znění obecně závazné vyhlášky č. 5/2023, obecně závazné vyhlášky č. 2/2024, obecně závazné vyhlášky č. 4/2024, obecně závazné vyhlášky  č. 5/2024 a obecně závazné vyhlášky č. 2/2025; 2/2026: Obecně závazná vyhláška,  kterou se mění a doplňuje obecně závazná vyhláška města Ostravy č. 1/2023, o nočním klidu, ve znění obecně závazné vyhlášky č. 5/2023, obecně závazné vyhlášky č. 2/2024, obecně závazné vyhlášky č. 4/2024, obecně závazné vyhlášky  č. 5/2024 a obecně závazné vyhlášky č. 2/2025</t>
  </si>
  <si>
    <t>1133914264</t>
  </si>
  <si>
    <t>18/2022</t>
  </si>
  <si>
    <t>Nařízení města, kterým se mění a doplňuje Nařízení města č. 8/2022, kterým se pro účely organizování dopravy vymezují na území města oblasti s placeným stáním</t>
  </si>
  <si>
    <t>2023-01-01</t>
  </si>
  <si>
    <t>20/2023: Nařízení města, kterým se mění a doplňuje Nařízení města č. 8/2022, kterým se pro účely organizování dopravy vymezují na území města oblasti s placeným stáním, ve znění Nařízení města č. 18/2022</t>
  </si>
  <si>
    <t>1119009244</t>
  </si>
  <si>
    <t>17/2022</t>
  </si>
  <si>
    <t>1113737446</t>
  </si>
  <si>
    <t>16/2022</t>
  </si>
  <si>
    <t>Obecně závazná vyhláška, kterou se mění a doplňuje obecně závazná vyhláška č. 19/2021 o místním poplatku za obecní systém odpadového hospodářství, ve znění obecně závazné vyhlášky č. 6/2022</t>
  </si>
  <si>
    <t xml:space="preserve">19/2021: Obecně závazná vyhláška č. 19/2021,  o místním poplatku za obecní systém odpadového hospodářství </t>
  </si>
  <si>
    <t>1113381831</t>
  </si>
  <si>
    <t>15/2022</t>
  </si>
  <si>
    <t>Obecně závazná vyhláška, kterou se mění a doplňuje obecně závazná vyhláška č. 15/2021 o místním poplatku za užívání veřejného prostranství, ve znění obecně závazné vyhlášky č. 11/2022 a obecně závazné vyhlášky č. 13/2022</t>
  </si>
  <si>
    <t xml:space="preserve">15/2021: Obecně závazná vyhláška č. 15/2021, o místním poplatku za užívání veřejného prostranství  </t>
  </si>
  <si>
    <t>15/2023: Obecně závazná vyhláška o místním poplatku za užívání veřejného prostranství; 15/2023: Obecně závazná vyhláška o místním poplatku za užívání veřejného prostranství</t>
  </si>
  <si>
    <t>1113379877</t>
  </si>
  <si>
    <t>14/2022</t>
  </si>
  <si>
    <t xml:space="preserve">Nařízení města, kterým se stanovuje rozsah, způsob a lhůty odstraňování závad ve schůdnosti místních komunikací a průjezdních úseků silnic a vymezují úseky místních komunikací a chodníků, na kterých se pro jejich malý dopravní význam nezajišťuje sjízdnost a schůdnost odstraňováním sněhu a náledí. </t>
  </si>
  <si>
    <t>10/2024: NAŘÍZENÍ MĚSTA, kterým se mění a doplňuje nařízení města č. 14/2022, kterým se stanovuje rozsah, způsob a lhůty odstraňování závad ve schůdnosti místních komunikací a průjezdních úseků silnic a vymezují úseky místních komunikací a chodníků, na kterých se pro jejich malý dopravní význam nezajišťuje sjízdnost a schůdnost odstraňováním sněhu a náledí. ; 10/2024: NAŘÍZENÍ MĚSTA, kterým se mění a doplňuje nařízení města č. 14/2022, kterým se stanovuje rozsah, způsob a lhůty odstraňování závad ve schůdnosti místních komunikací a průjezdních úseků silnic a vymezují úseky místních komunikací a chodníků, na kterých se pro jejich malý dopravní význam nezajišťuje sjízdnost a schůdnost odstraňováním sněhu a náledí. ; 6/2025: Nařízení města,  kterým se mění a doplňuje nařízení města č. 14/2022, kterým se stanovuje rozsah, způsob a lhůty odstraňování závad ve schůdnosti místních komunikací a průjezdních úseků silnic a vymezují úseky místních komunikací a chodníků, na kterých se pro jejich malý dopravní význam nezajišťuje sjízdnost a schůdnost odstraňováním sněhu a náledí, ve znění nařízení města č. 10/2024; 6/2025: Nařízení města,  kterým se mění a doplňuje nařízení města č. 14/2022, kterým se stanovuje rozsah, způsob a lhůty odstraňování závad ve schůdnosti místních komunikací a průjezdních úseků silnic a vymezují úseky místních komunikací a chodníků, na kterých se pro jejich malý dopravní význam nezajišťuje sjízdnost a schůdnost odstraňováním sněhu a náledí, ve znění nařízení města č. 10/2024; 7/2026: Nařízení města, kterým se mění a doplňuje nařízení města č. 14/2022, kterým se stanovuje rozsah, způsob a lhůty odstraňování závad ve schůdnosti místních komunikací a průjezdních úseků silnic a vymezují úseky místních komunikací a chodníků, na kterých se pro jejich malý dopravní význam nezajišťuje sjízdnost a schůdnost odstraňováním sněhu a náledí; 7/2026: Nařízení města, kterým se mění a doplňuje nařízení města č. 14/2022, kterým se stanovuje rozsah, způsob a lhůty odstraňování závad ve schůdnosti místních komunikací a průjezdních úseků silnic a vymezují úseky místních komunikací a chodníků, na kterých se pro jejich malý dopravní význam nezajišťuje sjízdnost a schůdnost odstraňováním sněhu a náledí</t>
  </si>
  <si>
    <t>1113274179</t>
  </si>
  <si>
    <t>13/2022</t>
  </si>
  <si>
    <t>Obecně závazná vyhláška o místním poplatku za užívání veřejného prostranství, kterou se mění a doplňuje obecně závazná vyhláška č. 15/2021 o místním poplatku za užívání veřejného prostranství, ve znění obecně závazné vyhlášky č. 11/2022</t>
  </si>
  <si>
    <t>2022-09-29</t>
  </si>
  <si>
    <t>15/2022: Obecně závazná vyhláška, kterou se mění a doplňuje obecně závazná vyhláška č. 15/2021 o místním poplatku za užívání veřejného prostranství, ve znění obecně závazné vyhlášky č. 11/2022 a obecně závazné vyhlášky č. 13/2022</t>
  </si>
  <si>
    <t>1082570506</t>
  </si>
  <si>
    <t>12/2022</t>
  </si>
  <si>
    <t>Nařízení, kterým se mění a doplňuje nařízení č. 5/2016 o stanovení maximálních cen jízdného v městské hromadné dopravě na území statutárního města Ostravy, ve znění nařízení č. 11/2016, č. 13/2019, č. 15/2019 a č. 3/2022</t>
  </si>
  <si>
    <t>2022-10-01</t>
  </si>
  <si>
    <t>5/2016: Nařízení o stanovení maximálních cen jízdného v městské hromadné dopravě na území statutárního města Ostravy; 11/2016: Nařízení, kterým se mění a doplňuje nařízení č. 5/2016 o stanovení maximálních cen jízdného v městské hromadné dopravě na území statutárního města Ostravy; 13/2019: Nařízení, kterým se mění a doplňuje nařízení č. 5/2016 o stanoveni maximálních cen jízdného v městské hromadné dopravě na území statutárního města Ostravy, ve znění nařízení č. 11/2016; 15/2019: Nařízení, kterým se mění a doplňuje nařízení č. 5/2016 o stanovení maximálních cen jízdného v městské hromadné dopravě na území statutárního města Ostravy, ve znění nařízení č. 11/2016 a č. 13/2019; 3/2022: Nařízení, kterým se mění a doplňuje nařízení č. 5/2016 o stanovení maximálních cen jízdného v městské hromadné dopravě na území statutárního města Ostravy, ve znění nařízení č. 11/2016, č. 13/2019 a č. 15/2019</t>
  </si>
  <si>
    <t>16/2024: Nařízení, kterým se ruší nařízení č. 5/2016 o stanovení maximálních cen jízdného v městské hromadné dopravě na území statutárního města Ostravy, ve znění nařízení  č. 11/2016, č. 13/2019, č. 15/2019, č. 3/2022 a č. 12/2022; 16/2024: Nařízení, kterým se ruší nařízení č. 5/2016 o stanovení maximálních cen jízdného v městské hromadné dopravě na území statutárního města Ostravy, ve znění nařízení  č. 11/2016, č. 13/2019, č. 15/2019, č. 3/2022 a č. 12/2022</t>
  </si>
  <si>
    <t>1079992460</t>
  </si>
  <si>
    <t>11/2022</t>
  </si>
  <si>
    <t>Obecně závazná vyhláška o místním poplatku za užívání veřejného prostranství, kterou se mění a doplňuje obecně závazná vyhláška č. 15/2021 o místním poplatku za užívání veřejného prostranství.</t>
  </si>
  <si>
    <t>2022-08-01</t>
  </si>
  <si>
    <t>1053734531</t>
  </si>
  <si>
    <t>10/2022</t>
  </si>
  <si>
    <t>2022-09-01</t>
  </si>
  <si>
    <t>2/2023: Obecně závazná vyhláška, kterou se mění a doplňuje obecně závazná vyhláška města Ostravy č. 10/2022, Statut města Ostravy; 7/2023: Obecně závazná vyhláška, kterou se mění a doplňuje obecně závazná vyhláška města Ostravy č. 10/2022, Statut města Ostravy; 12/2023: Obecně závazná vyhláška,  kterou se mění a doplňuje obecně závazná vyhláška města Ostravy č. 10/2022, Statut města Ostravy; 3/2024: Obecně závazná vyhláška,  kterou se mění a doplňuje obecně závazná vyhláška města Ostravy č. 10/2022, Statut města Ostravy; 7/2024: Obecně závazná vyhláška,  kterou se mění a doplňuje obecně závazná vyhláška města Ostravy č. 10/2022, Statut města Ostravy; 7/2024: Obecně závazná vyhláška,  kterou se mění a doplňuje obecně závazná vyhláška města Ostravy č. 10/2022, Statut města Ostravy; 5/2025: Obecně závazná vyhláška, kterou se mění a doplňuje obecně závazná vyhláška města Ostravy č. 10/2022, Statut města Ostravy; 8/2025: Obecně závazná vyhláška, kterou se mění a doplňuje obecně závazná vyhláška města Ostravy č. 10/2022, Statut města Ostravy; 1/2026: Obecně závazná vyhláška,  kterou se mění a doplňuje obecně závazná vyhláška města Ostravy č. 10/2022, Statut města Ostravy; 6/2026: Statut města Ostravy</t>
  </si>
  <si>
    <t>1053636491</t>
  </si>
  <si>
    <t>9/2022</t>
  </si>
  <si>
    <t>Obecně závazná vyhláška o zákazu konzumace alkoholických nápojů na veřejném prostranství</t>
  </si>
  <si>
    <t>2022-07-07</t>
  </si>
  <si>
    <t>4/2023: Obecně závazná vyhláška, kterou se mění a doplňuje obecně závazná vyhláška statutárního města Ostravy č. 9/2022, o zákazu konzumace alkoholických nápojů na veřejném prostranství; 4/2023: Obecně závazná vyhláška, kterou se mění a doplňuje obecně závazná vyhláška statutárního města Ostravy č. 9/2022, o zákazu konzumace alkoholických nápojů na veřejném prostranství; 6/2024: Obecně závazná vyhláška, kterou se mění a doplňuje obecně závazná vyhláška statutárního města Ostravy č. 9/2022, o zákazu konzumace alkoholických nápojů na veřejném prostranství, ve znění obecně závazné vyhlášky statutárního města Ostravy č. 4/2023; 6/2024: Obecně závazná vyhláška, kterou se mění a doplňuje obecně závazná vyhláška statutárního města Ostravy č. 9/2022, o zákazu konzumace alkoholických nápojů na veřejném prostranství, ve znění obecně závazné vyhlášky statutárního města Ostravy č. 4/2023; 4/2026: Obecně závazná vyhláška,  kterou se mění a doplňuje obecně závazná vyhláška statutárního města Ostravy č. 9/2022, o zákazu konzumace alkoholických nápojů na veřejném prostranství, ve znění obecně závazné vyhlášky č. 4/2023 a ve znění obecně závazné vyhlášky č. 6/2024; 4/2026: Obecně závazná vyhláška,  kterou se mění a doplňuje obecně závazná vyhláška statutárního města Ostravy č. 9/2022, o zákazu konzumace alkoholických nápojů na veřejném prostranství, ve znění obecně závazné vyhlášky č. 4/2023 a ve znění obecně závazné vyhlášky č. 6/2024</t>
  </si>
  <si>
    <t>1053427718</t>
  </si>
  <si>
    <t>8/2022</t>
  </si>
  <si>
    <t>Nařízení města, kterým se pro účely organizování dopravy vymezují na území města oblasti s placeným stáním</t>
  </si>
  <si>
    <t>2022-07-01</t>
  </si>
  <si>
    <t>11/2020: Nařízení města, kterým se pro účely organizování dopravy vymezují na území města oblasti s placeným stáním; 2/2022: Nařízení města, kterým se mění a doplňuje Nařízení města č. 11/2020, kterým se pro účely organizování dopravy vymezují na území města oblasti s placeným stáním</t>
  </si>
  <si>
    <t>18/2022: Nařízení města, kterým se mění a doplňuje Nařízení města č. 8/2022, kterým se pro účely organizování dopravy vymezují na území města oblasti s placeným stáním; 20/2023: Nařízení města, kterým se mění a doplňuje Nařízení města č. 8/2022, kterým se pro účely organizování dopravy vymezují na území města oblasti s placeným stáním, ve znění Nařízení města č. 18/2022; 20/2023: Nařízení města, kterým se mění a doplňuje Nařízení města č. 8/2022, kterým se pro účely organizování dopravy vymezují na území města oblasti s placeným stáním, ve znění Nařízení města č. 18/2022; 9/2024: Nařízení města,  kterým se mění a doplňuje Nařízení města č. 8/2022, kterým se pro účely organizování dopravy vymezují na území města oblasti s placeným stáním, ve znění Nařízení města č. 18/2022 a ve znění Nařízení města č. 20/2023; 3/2025: Nařízení města, kterým se mění Nařízení města č. 8/2022, kterým se pro účely organizování dopravy vymezují na území města oblasti s placeným stáním, ve znění Nařízení města č. 18/2022, Nařízení města č. 20/2023 a Nařízení města č. 9/2024</t>
  </si>
  <si>
    <t>1050740734</t>
  </si>
  <si>
    <t>15/2021</t>
  </si>
  <si>
    <t xml:space="preserve">Obecně závazná vyhláška č. 15/2021, o místním poplatku za užívání veřejného prostranství  </t>
  </si>
  <si>
    <t>11/2022: Obecně závazná vyhláška o místním poplatku za užívání veřejného prostranství, kterou se mění a doplňuje obecně závazná vyhláška č. 15/2021 o místním poplatku za užívání veřejného prostranství.; 11/2022: Obecně závazná vyhláška o místním poplatku za užívání veřejného prostranství, kterou se mění a doplňuje obecně závazná vyhláška č. 15/2021 o místním poplatku za užívání veřejného prostranství.; 13/2022: Obecně závazná vyhláška o místním poplatku za užívání veřejného prostranství, kterou se mění a doplňuje obecně závazná vyhláška č. 15/2021 o místním poplatku za užívání veřejného prostranství, ve znění obecně závazné vyhlášky č. 11/2022; 15/2022: Obecně závazná vyhláška, kterou se mění a doplňuje obecně závazná vyhláška č. 15/2021 o místním poplatku za užívání veřejného prostranství, ve znění obecně závazné vyhlášky č. 11/2022 a obecně závazné vyhlášky č. 13/2022; 15/2022: Obecně závazná vyhláška, kterou se mění a doplňuje obecně závazná vyhláška č. 15/2021 o místním poplatku za užívání veřejného prostranství, ve znění obecně závazné vyhlášky č. 11/2022 a obecně závazné vyhlášky č. 13/2022</t>
  </si>
  <si>
    <t>1045341068</t>
  </si>
  <si>
    <t>7/2022</t>
  </si>
  <si>
    <t>Nařízení města, kterým se mění nařízení města č. 1/2013, kterým se vydává tržní řád, ve znění nařízení města č. 10/2013, č. 11/2013, č. 13/2015, č. 13/2017, č. 16/2017, č. 9/2019 a č. 10/2021</t>
  </si>
  <si>
    <t>2022-06-09</t>
  </si>
  <si>
    <t>1/2013: Nařízení města č. 1/2013 kterým se vydává tržní řád; 10/2013: Nařízení města č. 10/2013, kterým se mění nařízení města č. 1/2013, kterým se vydává tržní řád; 11/2013: Nařízení města č. 11/2013, kterým se mění nařízení města č. 1/2013, kterým se vydává tržní řád, ve znění nařízení města č. 10/2013; 13/2015: Nařízení města č. 13/2015 kterým se mění nařízení města č. 1/2013, kterým se vydává tržní řád, ve znění nařízení města č. 10/2013 a č. 11/2013; 13/2017: Nařízení města č. 13/2017, kterým se mění nařízení města č. 1/2013, kterým se vydává tržní řád, ve znění nařízení města č. 10/2013, č. 11/2013 a č. 13/2015; 16/2017: Nařízení města č. 16/2017 kterým se mění nařízení města č. 1/2013, kterým se vydává tržní řád, ve znění nařízení města č. 10/2013, č. 11/2013, č. 13/2015 a č. 13/2017; 9/2019: Nařízení města č. 9/2019 kterým se mění nařízení města č. 1/2013, kterým se vydává tržní řád, ve znění nařízení města č. 10/2013, č. 11/2013, č. 13/2015, č. 13/2017 a č. 16/2017; 10/2021: Nařízení města č. 10/2021 kterým se mění nařízení města č. 1/2013, kterým se vydává tržní řád, ve znění nařízení města č. 10/2013, č. 11/2013, č. 13/2015, č. 13/2017, č. 16/2017 a č. 9/2019</t>
  </si>
  <si>
    <t xml:space="preserve">3/2023: Nařízení města, kterým se mění nařízení města č. 1/2013, kterým se vydává tržní řád, ve znění nařízení města č. 10/2013, č. 11/2013, č. 13/2015, č. 13/2017, č. 16/2017, č. 9/2019, č. 10/2021 a č. 7/2022 </t>
  </si>
  <si>
    <t>1043048911</t>
  </si>
  <si>
    <t>10/2021</t>
  </si>
  <si>
    <t>Nařízení města č. 10/2021 kterým se mění nařízení města č. 1/2013, kterým se vydává tržní řád, ve znění nařízení města č. 10/2013, č. 11/2013, č. 13/2015, č. 13/2017, č. 16/2017 a č. 9/2019</t>
  </si>
  <si>
    <t>2021-08-25</t>
  </si>
  <si>
    <t>1/2013: Nařízení města č. 1/2013 kterým se vydává tržní řád; 10/2013: Nařízení města č. 10/2013, kterým se mění nařízení města č. 1/2013, kterým se vydává tržní řád; 11/2013: Nařízení města č. 11/2013, kterým se mění nařízení města č. 1/2013, kterým se vydává tržní řád, ve znění nařízení města č. 10/2013; 13/2015: Nařízení města č. 13/2015 kterým se mění nařízení města č. 1/2013, kterým se vydává tržní řád, ve znění nařízení města č. 10/2013 a č. 11/2013; 13/2015: Nařízení města č. 13/2015 kterým se mění nařízení města č. 1/2013, kterým se vydává tržní řád, ve znění nařízení města č. 10/2013 a č. 11/2013; 13/2017: Nařízení města č. 13/2017, kterým se mění nařízení města č. 1/2013, kterým se vydává tržní řád, ve znění nařízení města č. 10/2013, č. 11/2013 a č. 13/2015; 16/2017: Nařízení města č. 16/2017 kterým se mění nařízení města č. 1/2013, kterým se vydává tržní řád, ve znění nařízení města č. 10/2013, č. 11/2013, č. 13/2015 a č. 13/2017; 9/2019: Nařízení města č. 9/2019 kterým se mění nařízení města č. 1/2013, kterým se vydává tržní řád, ve znění nařízení města č. 10/2013, č. 11/2013, č. 13/2015, č. 13/2017 a č. 16/2017</t>
  </si>
  <si>
    <t xml:space="preserve">7/2022: Nařízení města, kterým se mění nařízení města č. 1/2013, kterým se vydává tržní řád, ve znění nařízení města č. 10/2013, č. 11/2013, č. 13/2015, č. 13/2017, č. 16/2017, č. 9/2019 a č. 10/2021; 3/2023: Nařízení města, kterým se mění nařízení města č. 1/2013, kterým se vydává tržní řád, ve znění nařízení města č. 10/2013, č. 11/2013, č. 13/2015, č. 13/2017, č. 16/2017, č. 9/2019, č. 10/2021 a č. 7/2022 </t>
  </si>
  <si>
    <t>1043045372</t>
  </si>
  <si>
    <t>9/2019</t>
  </si>
  <si>
    <t>Nařízení města č. 9/2019 kterým se mění nařízení města č. 1/2013, kterým se vydává tržní řád, ve znění nařízení města č. 10/2013, č. 11/2013, č. 13/2015, č. 13/2017 a č. 16/2017</t>
  </si>
  <si>
    <t>2019-07-31</t>
  </si>
  <si>
    <t>1/2013: Nařízení města č. 1/2013 kterým se vydává tržní řád; 10/2013: Nařízení města č. 10/2013, kterým se mění nařízení města č. 1/2013, kterým se vydává tržní řád; 11/2013: Nařízení města č. 11/2013, kterým se mění nařízení města č. 1/2013, kterým se vydává tržní řád, ve znění nařízení města č. 10/2013; 13/2015: Nařízení města č. 13/2015 kterým se mění nařízení města č. 1/2013, kterým se vydává tržní řád, ve znění nařízení města č. 10/2013 a č. 11/2013; 13/2017: Nařízení města č. 13/2017, kterým se mění nařízení města č. 1/2013, kterým se vydává tržní řád, ve znění nařízení města č. 10/2013, č. 11/2013 a č. 13/2015; 16/2017: Nařízení města č. 16/2017 kterým se mění nařízení města č. 1/2013, kterým se vydává tržní řád, ve znění nařízení města č. 10/2013, č. 11/2013, č. 13/2015 a č. 13/2017</t>
  </si>
  <si>
    <t xml:space="preserve">10/2021: Nařízení města č. 10/2021 kterým se mění nařízení města č. 1/2013, kterým se vydává tržní řád, ve znění nařízení města č. 10/2013, č. 11/2013, č. 13/2015, č. 13/2017, č. 16/2017 a č. 9/2019; 7/2022: Nařízení města, kterým se mění nařízení města č. 1/2013, kterým se vydává tržní řád, ve znění nařízení města č. 10/2013, č. 11/2013, č. 13/2015, č. 13/2017, č. 16/2017, č. 9/2019 a č. 10/2021; 3/2023: Nařízení města, kterým se mění nařízení města č. 1/2013, kterým se vydává tržní řád, ve znění nařízení města č. 10/2013, č. 11/2013, č. 13/2015, č. 13/2017, č. 16/2017, č. 9/2019, č. 10/2021 a č. 7/2022 </t>
  </si>
  <si>
    <t>1043042498</t>
  </si>
  <si>
    <t>16/2017</t>
  </si>
  <si>
    <t>Nařízení města č. 16/2017 kterým se mění nařízení města č. 1/2013, kterým se vydává tržní řád, ve znění nařízení města č. 10/2013, č. 11/2013, č. 13/2015 a č. 13/2017</t>
  </si>
  <si>
    <t>2017-11-01</t>
  </si>
  <si>
    <t>1/2013: Nařízení města č. 1/2013 kterým se vydává tržní řád; 10/2013: Nařízení města č. 10/2013, kterým se mění nařízení města č. 1/2013, kterým se vydává tržní řád; 11/2013: Nařízení města č. 11/2013, kterým se mění nařízení města č. 1/2013, kterým se vydává tržní řád, ve znění nařízení města č. 10/2013; 13/2015: Nařízení města č. 13/2015 kterým se mění nařízení města č. 1/2013, kterým se vydává tržní řád, ve znění nařízení města č. 10/2013 a č. 11/2013; 13/2017: Nařízení města č. 13/2017, kterým se mění nařízení města č. 1/2013, kterým se vydává tržní řád, ve znění nařízení města č. 10/2013, č. 11/2013 a č. 13/2015</t>
  </si>
  <si>
    <t xml:space="preserve">9/2019: Nařízení města č. 9/2019 kterým se mění nařízení města č. 1/2013, kterým se vydává tržní řád, ve znění nařízení města č. 10/2013, č. 11/2013, č. 13/2015, č. 13/2017 a č. 16/2017; 10/2021: Nařízení města č. 10/2021 kterým se mění nařízení města č. 1/2013, kterým se vydává tržní řád, ve znění nařízení města č. 10/2013, č. 11/2013, č. 13/2015, č. 13/2017, č. 16/2017 a č. 9/2019; 7/2022: Nařízení města, kterým se mění nařízení města č. 1/2013, kterým se vydává tržní řád, ve znění nařízení města č. 10/2013, č. 11/2013, č. 13/2015, č. 13/2017, č. 16/2017, č. 9/2019 a č. 10/2021; 3/2023: Nařízení města, kterým se mění nařízení města č. 1/2013, kterým se vydává tržní řád, ve znění nařízení města č. 10/2013, č. 11/2013, č. 13/2015, č. 13/2017, č. 16/2017, č. 9/2019, č. 10/2021 a č. 7/2022 </t>
  </si>
  <si>
    <t>1043041295</t>
  </si>
  <si>
    <t>13/2017</t>
  </si>
  <si>
    <t>Nařízení města č. 13/2017, kterým se mění nařízení města č. 1/2013, kterým se vydává tržní řád, ve znění nařízení města č. 10/2013, č. 11/2013 a č. 13/2015</t>
  </si>
  <si>
    <t>2017-08-09</t>
  </si>
  <si>
    <t>1/2013: Nařízení města č. 1/2013 kterým se vydává tržní řád; 10/2013: Nařízení města č. 10/2013, kterým se mění nařízení města č. 1/2013, kterým se vydává tržní řád; 11/2013: Nařízení města č. 11/2013, kterým se mění nařízení města č. 1/2013, kterým se vydává tržní řád, ve znění nařízení města č. 10/2013; 13/2015: Nařízení města č. 13/2015 kterým se mění nařízení města č. 1/2013, kterým se vydává tržní řád, ve znění nařízení města č. 10/2013 a č. 11/2013</t>
  </si>
  <si>
    <t xml:space="preserve">16/2017: Nařízení města č. 16/2017 kterým se mění nařízení města č. 1/2013, kterým se vydává tržní řád, ve znění nařízení města č. 10/2013, č. 11/2013, č. 13/2015 a č. 13/2017; 9/2019: Nařízení města č. 9/2019 kterým se mění nařízení města č. 1/2013, kterým se vydává tržní řád, ve znění nařízení města č. 10/2013, č. 11/2013, č. 13/2015, č. 13/2017 a č. 16/2017; 10/2021: Nařízení města č. 10/2021 kterým se mění nařízení města č. 1/2013, kterým se vydává tržní řád, ve znění nařízení města č. 10/2013, č. 11/2013, č. 13/2015, č. 13/2017, č. 16/2017 a č. 9/2019; 7/2022: Nařízení města, kterým se mění nařízení města č. 1/2013, kterým se vydává tržní řád, ve znění nařízení města č. 10/2013, č. 11/2013, č. 13/2015, č. 13/2017, č. 16/2017, č. 9/2019 a č. 10/2021; 3/2023: Nařízení města, kterým se mění nařízení města č. 1/2013, kterým se vydává tržní řád, ve znění nařízení města č. 10/2013, č. 11/2013, č. 13/2015, č. 13/2017, č. 16/2017, č. 9/2019, č. 10/2021 a č. 7/2022 </t>
  </si>
  <si>
    <t>1043040023</t>
  </si>
  <si>
    <t>13/2015</t>
  </si>
  <si>
    <t>Nařízení města č. 13/2015 kterým se mění nařízení města č. 1/2013, kterým se vydává tržní řád, ve znění nařízení města č. 10/2013 a č. 11/2013</t>
  </si>
  <si>
    <t>2015-12-16</t>
  </si>
  <si>
    <t>1/2013: Nařízení města č. 1/2013 kterým se vydává tržní řád; 10/2013: Nařízení města č. 10/2013, kterým se mění nařízení města č. 1/2013, kterým se vydává tržní řád; 11/2013: Nařízení města č. 11/2013, kterým se mění nařízení města č. 1/2013, kterým se vydává tržní řád, ve znění nařízení města č. 10/2013</t>
  </si>
  <si>
    <t xml:space="preserve">13/2017: Nařízení města č. 13/2017, kterým se mění nařízení města č. 1/2013, kterým se vydává tržní řád, ve znění nařízení města č. 10/2013, č. 11/2013 a č. 13/2015; 16/2017: Nařízení města č. 16/2017 kterým se mění nařízení města č. 1/2013, kterým se vydává tržní řád, ve znění nařízení města č. 10/2013, č. 11/2013, č. 13/2015 a č. 13/2017; 9/2019: Nařízení města č. 9/2019 kterým se mění nařízení města č. 1/2013, kterým se vydává tržní řád, ve znění nařízení města č. 10/2013, č. 11/2013, č. 13/2015, č. 13/2017 a č. 16/2017; 10/2021: Nařízení města č. 10/2021 kterým se mění nařízení města č. 1/2013, kterým se vydává tržní řád, ve znění nařízení města č. 10/2013, č. 11/2013, č. 13/2015, č. 13/2017, č. 16/2017 a č. 9/2019; 10/2021: Nařízení města č. 10/2021 kterým se mění nařízení města č. 1/2013, kterým se vydává tržní řád, ve znění nařízení města č. 10/2013, č. 11/2013, č. 13/2015, č. 13/2017, č. 16/2017 a č. 9/2019; 7/2022: Nařízení města, kterým se mění nařízení města č. 1/2013, kterým se vydává tržní řád, ve znění nařízení města č. 10/2013, č. 11/2013, č. 13/2015, č. 13/2017, č. 16/2017, č. 9/2019 a č. 10/2021; 3/2023: Nařízení města, kterým se mění nařízení města č. 1/2013, kterým se vydává tržní řád, ve znění nařízení města č. 10/2013, č. 11/2013, č. 13/2015, č. 13/2017, č. 16/2017, č. 9/2019, č. 10/2021 a č. 7/2022 </t>
  </si>
  <si>
    <t>1043037896</t>
  </si>
  <si>
    <t>11/2013</t>
  </si>
  <si>
    <t>Nařízení města č. 11/2013, kterým se mění nařízení města č. 1/2013, kterým se vydává tržní řád, ve znění nařízení města č. 10/2013</t>
  </si>
  <si>
    <t>2013-08-27</t>
  </si>
  <si>
    <t>1/2013: Nařízení města č. 1/2013 kterým se vydává tržní řád; 10/2013: Nařízení města č. 10/2013, kterým se mění nařízení města č. 1/2013, kterým se vydává tržní řád</t>
  </si>
  <si>
    <t xml:space="preserve">13/2015: Nařízení města č. 13/2015 kterým se mění nařízení města č. 1/2013, kterým se vydává tržní řád, ve znění nařízení města č. 10/2013 a č. 11/2013; 13/2017: Nařízení města č. 13/2017, kterým se mění nařízení města č. 1/2013, kterým se vydává tržní řád, ve znění nařízení města č. 10/2013, č. 11/2013 a č. 13/2015; 16/2017: Nařízení města č. 16/2017 kterým se mění nařízení města č. 1/2013, kterým se vydává tržní řád, ve znění nařízení města č. 10/2013, č. 11/2013, č. 13/2015 a č. 13/2017; 9/2019: Nařízení města č. 9/2019 kterým se mění nařízení města č. 1/2013, kterým se vydává tržní řád, ve znění nařízení města č. 10/2013, č. 11/2013, č. 13/2015, č. 13/2017 a č. 16/2017; 10/2021: Nařízení města č. 10/2021 kterým se mění nařízení města č. 1/2013, kterým se vydává tržní řád, ve znění nařízení města č. 10/2013, č. 11/2013, č. 13/2015, č. 13/2017, č. 16/2017 a č. 9/2019; 7/2022: Nařízení města, kterým se mění nařízení města č. 1/2013, kterým se vydává tržní řád, ve znění nařízení města č. 10/2013, č. 11/2013, č. 13/2015, č. 13/2017, č. 16/2017, č. 9/2019 a č. 10/2021; 3/2023: Nařízení města, kterým se mění nařízení města č. 1/2013, kterým se vydává tržní řád, ve znění nařízení města č. 10/2013, č. 11/2013, č. 13/2015, č. 13/2017, č. 16/2017, č. 9/2019, č. 10/2021 a č. 7/2022 </t>
  </si>
  <si>
    <t>1043036926</t>
  </si>
  <si>
    <t>10/2013</t>
  </si>
  <si>
    <t>Nařízení města č. 10/2013, kterým se mění nařízení města č. 1/2013, kterým se vydává tržní řád</t>
  </si>
  <si>
    <t>2013-08-08</t>
  </si>
  <si>
    <t xml:space="preserve">11/2013: Nařízení města č. 11/2013, kterým se mění nařízení města č. 1/2013, kterým se vydává tržní řád, ve znění nařízení města č. 10/2013; 13/2015: Nařízení města č. 13/2015 kterým se mění nařízení města č. 1/2013, kterým se vydává tržní řád, ve znění nařízení města č. 10/2013 a č. 11/2013; 13/2017: Nařízení města č. 13/2017, kterým se mění nařízení města č. 1/2013, kterým se vydává tržní řád, ve znění nařízení města č. 10/2013, č. 11/2013 a č. 13/2015; 16/2017: Nařízení města č. 16/2017 kterým se mění nařízení města č. 1/2013, kterým se vydává tržní řád, ve znění nařízení města č. 10/2013, č. 11/2013, č. 13/2015 a č. 13/2017; 9/2019: Nařízení města č. 9/2019 kterým se mění nařízení města č. 1/2013, kterým se vydává tržní řád, ve znění nařízení města č. 10/2013, č. 11/2013, č. 13/2015, č. 13/2017 a č. 16/2017; 10/2021: Nařízení města č. 10/2021 kterým se mění nařízení města č. 1/2013, kterým se vydává tržní řád, ve znění nařízení města č. 10/2013, č. 11/2013, č. 13/2015, č. 13/2017, č. 16/2017 a č. 9/2019; 7/2022: Nařízení města, kterým se mění nařízení města č. 1/2013, kterým se vydává tržní řád, ve znění nařízení města č. 10/2013, č. 11/2013, č. 13/2015, č. 13/2017, č. 16/2017, č. 9/2019 a č. 10/2021; 3/2023: Nařízení města, kterým se mění nařízení města č. 1/2013, kterým se vydává tržní řád, ve znění nařízení města č. 10/2013, č. 11/2013, č. 13/2015, č. 13/2017, č. 16/2017, č. 9/2019, č. 10/2021 a č. 7/2022 </t>
  </si>
  <si>
    <t>1043035279</t>
  </si>
  <si>
    <t>1/2013</t>
  </si>
  <si>
    <t>Nařízení města č. 1/2013 kterým se vydává tržní řád</t>
  </si>
  <si>
    <t>2013-04-06</t>
  </si>
  <si>
    <t>10/2013: Nařízení města č. 10/2013, kterým se mění nařízení města č. 1/2013, kterým se vydává tržní řád; 11/2013: Nařízení města č. 11/2013, kterým se mění nařízení města č. 1/2013, kterým se vydává tržní řád, ve znění nařízení města č. 10/2013; 13/2015: Nařízení města č. 13/2015 kterým se mění nařízení města č. 1/2013, kterým se vydává tržní řád, ve znění nařízení města č. 10/2013 a č. 11/2013; 13/2017: Nařízení města č. 13/2017, kterým se mění nařízení města č. 1/2013, kterým se vydává tržní řád, ve znění nařízení města č. 10/2013, č. 11/2013 a č. 13/2015; 16/2017: Nařízení města č. 16/2017 kterým se mění nařízení města č. 1/2013, kterým se vydává tržní řád, ve znění nařízení města č. 10/2013, č. 11/2013, č. 13/2015 a č. 13/2017; 9/2019: Nařízení města č. 9/2019 kterým se mění nařízení města č. 1/2013, kterým se vydává tržní řád, ve znění nařízení města č. 10/2013, č. 11/2013, č. 13/2015, č. 13/2017 a č. 16/2017; 10/2021: Nařízení města č. 10/2021 kterým se mění nařízení města č. 1/2013, kterým se vydává tržní řád, ve znění nařízení města č. 10/2013, č. 11/2013, č. 13/2015, č. 13/2017, č. 16/2017 a č. 9/2019; 7/2022: Nařízení města, kterým se mění nařízení města č. 1/2013, kterým se vydává tržní řád, ve znění nařízení města č. 10/2013, č. 11/2013, č. 13/2015, č. 13/2017, č. 16/2017, č. 9/2019 a č. 10/2021; 3/2023: Nařízení města, kterým se mění nařízení města č. 1/2013, kterým se vydává tržní řád, ve znění nařízení města č. 10/2013, č. 11/2013, č. 13/2015, č. 13/2017, č. 16/2017, č. 9/2019, č. 10/2021 a č. 7/2022 ; 1/2025: Nařízení města, kterým se mění nařízení města č. 1/2013, kterým se vydává tržní řád, ve znění nařízení města č. 10/2013, č. 11/2013, č. 13/2015, č. 13/2017, č. 16/2017, č. 9/2019, č. 10/2021, č. 7/2022 a č. 3/2023; 13/2025: Nařízení města,  kterým se mění nařízení města č. 1/2013, kterým se vydává tržní řád, ve znění nařízení města č. 10/2013, č. 11/2013, č. 13/2015, č. 13/2017, č. 16/2017, č. 9/2019, č. 10/2021, č. 7/2022, č. 3/2023 a č. 1/2025; 13/2025: Nařízení města,  kterým se mění nařízení města č. 1/2013, kterým se vydává tržní řád, ve znění nařízení města č. 10/2013, č. 11/2013, č. 13/2015, č. 13/2017, č. 16/2017, č. 9/2019, č. 10/2021, č. 7/2022, č. 3/2023 a č. 1/2025</t>
  </si>
  <si>
    <t>1043033652</t>
  </si>
  <si>
    <t>6/2022</t>
  </si>
  <si>
    <t>Obecně závazná vyhláška, kterou se mění a doplňuje obecně závazná vyhláška č. 19/2021, o místním poplatku za obecní systém odpadového hospodářství</t>
  </si>
  <si>
    <t>2022-05-06</t>
  </si>
  <si>
    <t>16/2022: Obecně závazná vyhláška, kterou se mění a doplňuje obecně závazná vyhláška č. 19/2021 o místním poplatku za obecní systém odpadového hospodářství, ve znění obecně závazné vyhlášky č. 6/2022</t>
  </si>
  <si>
    <t>1029654029</t>
  </si>
  <si>
    <t>5/2022</t>
  </si>
  <si>
    <t>Obecně závazná vyhláška o místním poplatku z pobytu, kterou se mění a doplňuje obecně závazná vyhláška č. 21/2019 o místním poplatku z pobytu, ve znění obecně závazné vyhlášky č. 6/2020 a obecně závazné vyhlášky č. 3/2021</t>
  </si>
  <si>
    <t xml:space="preserve">21/2019: Obecně závazná vyhláška č. 21/2019 o místním poplatku z pobytu </t>
  </si>
  <si>
    <t>1029654052</t>
  </si>
  <si>
    <t>4/2022</t>
  </si>
  <si>
    <t>Obecně závazná vyhláška,  kterou se mění a doplňuje obecně závazná vyhláška města Ostravy č. 5/2017, o nočním klidu, ve znění obecně závazné vyhlášky č. 3/2018, obecně závazné vyhlášky č. 5/2019, obecně závazné vyhlášky č. 1/2020, obecně závazné vyhlášky  č. 4/2021 a obecně závazné vyhlášky č. 17/2021</t>
  </si>
  <si>
    <t>zákon č. 251/2016 Sb., o některých přestupcích - § 5 odst. 6</t>
  </si>
  <si>
    <t>5/2017: Obecně závazná vyhláška č. 5/2017, o nočním klidu</t>
  </si>
  <si>
    <t>1029651608</t>
  </si>
  <si>
    <t>17/2021</t>
  </si>
  <si>
    <t>Obecně závazná vyhláška č. 17/2021 kterou se mění a doplňuje obecně závazná vyhláška města Ostravy č. 5/2017, o nočním klidu, ve znění obecně závazné vyhlášky č. 3/2018, obecně závazné vyhlášky č. 5/2019, obecně závazné vyhlášky č. 1/2020 a obecně závazné vyhlášky č. 4/2021</t>
  </si>
  <si>
    <t>2021-12-23</t>
  </si>
  <si>
    <t>noční klid; veřejný pořádek - podmínky pro pořádání veřejně přístupných akcí</t>
  </si>
  <si>
    <t>zákon č. 251/2016 Sb., o některých přestupcích - § 5 odst. 6; zákon č. 128/2000 Sb., o obcích - § 10 písm. b) - podmínky pro pořádání veřejně přístupných akcí</t>
  </si>
  <si>
    <t>4/2022: Obecně závazná vyhláška,  kterou se mění a doplňuje obecně závazná vyhláška města Ostravy č. 5/2017, o nočním klidu, ve znění obecně závazné vyhlášky č. 3/2018, obecně závazné vyhlášky č. 5/2019, obecně závazné vyhlášky č. 1/2020, obecně závazné vyhlášky  č. 4/2021 a obecně závazné vyhlášky č. 17/2021; 4/2022: Obecně závazná vyhláška,  kterou se mění a doplňuje obecně závazná vyhláška města Ostravy č. 5/2017, o nočním klidu, ve znění obecně závazné vyhlášky č. 3/2018, obecně závazné vyhlášky č. 5/2019, obecně závazné vyhlášky č. 1/2020, obecně závazné vyhlášky  č. 4/2021 a obecně závazné vyhlášky č. 17/2021</t>
  </si>
  <si>
    <t>1023213631</t>
  </si>
  <si>
    <t>4/2021</t>
  </si>
  <si>
    <t>Obecně závazná vyhláška č. 4/2021, kterou se mění a doplňuje obecně závazná vyhláška města Ostravy č. 5/2017, o nočním klidu, ve znění obecně závazné vyhlášky č. 3/2018, obecně závazné vyhlášky č. 5/2019 a obecně závazné vyhlášky č. 1/2020</t>
  </si>
  <si>
    <t>2021-03-18</t>
  </si>
  <si>
    <t>1023211275</t>
  </si>
  <si>
    <t>1/2020</t>
  </si>
  <si>
    <t>Obecně závazná vyhláška č. 1/2020, kterou se mění a doplňuje obecně závazná vyhláška města Ostravy č. 5/2017, o nočním klidu, ve znění obecně závazné vyhlášky č. 3/2018 a obecně závazné vyhlášky č. 5/2019</t>
  </si>
  <si>
    <t>2020-02-13</t>
  </si>
  <si>
    <t>1023209316</t>
  </si>
  <si>
    <t>5/2019</t>
  </si>
  <si>
    <t>Obecně závazná vyhláška č. 5/2019, kterou se mění a doplňuje obecně závazná vyhláška statutárního města Ostravy č. 5/2017, o nočním klidu, ve znění obecně závazné vyhlášky č. 3/2018</t>
  </si>
  <si>
    <t>2019-03-21</t>
  </si>
  <si>
    <t>1023207409</t>
  </si>
  <si>
    <t>3/2018</t>
  </si>
  <si>
    <t>Obecně závazná vyhláška č. 3/2018, kterou se mění a doplňuje obecně závazná vyhláška města Ostravy č. 5/2017, o nočním klidu</t>
  </si>
  <si>
    <t>2018-03-22</t>
  </si>
  <si>
    <t>1023203310</t>
  </si>
  <si>
    <t>5/2017</t>
  </si>
  <si>
    <t>Obecně závazná vyhláška č. 5/2017, o nočním klidu</t>
  </si>
  <si>
    <t>2017-04-20</t>
  </si>
  <si>
    <t>3/2018: Obecně závazná vyhláška č. 3/2018, kterou se mění a doplňuje obecně závazná vyhláška města Ostravy č. 5/2017, o nočním klidu; 5/2019: Obecně závazná vyhláška č. 5/2019, kterou se mění a doplňuje obecně závazná vyhláška statutárního města Ostravy č. 5/2017, o nočním klidu, ve znění obecně závazné vyhlášky č. 3/2018; 1/2020: Obecně závazná vyhláška č. 1/2020, kterou se mění a doplňuje obecně závazná vyhláška města Ostravy č. 5/2017, o nočním klidu, ve znění obecně závazné vyhlášky č. 3/2018 a obecně závazné vyhlášky č. 5/2019; 4/2021: Obecně závazná vyhláška č. 4/2021, kterou se mění a doplňuje obecně závazná vyhláška města Ostravy č. 5/2017, o nočním klidu, ve znění obecně závazné vyhlášky č. 3/2018, obecně závazné vyhlášky č. 5/2019 a obecně závazné vyhlášky č. 1/2020; 17/2021: Obecně závazná vyhláška č. 17/2021 kterou se mění a doplňuje obecně závazná vyhláška města Ostravy č. 5/2017, o nočním klidu, ve znění obecně závazné vyhlášky č. 3/2018, obecně závazné vyhlášky č. 5/2019, obecně závazné vyhlášky č. 1/2020 a obecně závazné vyhlášky č. 4/2021; 4/2022: Obecně závazná vyhláška,  kterou se mění a doplňuje obecně závazná vyhláška města Ostravy č. 5/2017, o nočním klidu, ve znění obecně závazné vyhlášky č. 3/2018, obecně závazné vyhlášky č. 5/2019, obecně závazné vyhlášky č. 1/2020, obecně závazné vyhlášky  č. 4/2021 a obecně závazné vyhlášky č. 17/2021; 4/2022: Obecně závazná vyhláška,  kterou se mění a doplňuje obecně závazná vyhláška města Ostravy č. 5/2017, o nočním klidu, ve znění obecně závazné vyhlášky č. 3/2018, obecně závazné vyhlášky č. 5/2019, obecně závazné vyhlášky č. 1/2020, obecně závazné vyhlášky  č. 4/2021 a obecně závazné vyhlášky č. 17/2021; 4/2022: Obecně závazná vyhláška,  kterou se mění a doplňuje obecně závazná vyhláška města Ostravy č. 5/2017, o nočním klidu, ve znění obecně závazné vyhlášky č. 3/2018, obecně závazné vyhlášky č. 5/2019, obecně závazné vyhlášky č. 1/2020, obecně závazné vyhlášky  č. 4/2021 a obecně závazné vyhlášky č. 17/2021</t>
  </si>
  <si>
    <t>1023199426</t>
  </si>
  <si>
    <t>3/2021</t>
  </si>
  <si>
    <t>Obecně závazná vyhláška č. 3/2021, kterou se mění a doplňuje obecně závazná vyhláška č. 21/2019 o místním poplatku z pobytu, ve znění obecně závazné vyhlášky č. 6/2020</t>
  </si>
  <si>
    <t>5/2022: Obecně závazná vyhláška o místním poplatku z pobytu, kterou se mění a doplňuje obecně závazná vyhláška č. 21/2019 o místním poplatku z pobytu, ve znění obecně závazné vyhlášky č. 6/2020 a obecně závazné vyhlášky č. 3/2021</t>
  </si>
  <si>
    <t>1017597586</t>
  </si>
  <si>
    <t>6/2020</t>
  </si>
  <si>
    <t>Obecně závazná vyhláška č. 6/2020, kterou se mění a doplňuje obecně závazná vyhláška č. 21/2019 o místním poplatku z pobytu</t>
  </si>
  <si>
    <t>2020-07-10</t>
  </si>
  <si>
    <t>1017596826</t>
  </si>
  <si>
    <t>21/2019</t>
  </si>
  <si>
    <t xml:space="preserve">Obecně závazná vyhláška č. 21/2019 o místním poplatku z pobytu </t>
  </si>
  <si>
    <t>2020-01-01</t>
  </si>
  <si>
    <t>6/2020: Obecně závazná vyhláška č. 6/2020, kterou se mění a doplňuje obecně závazná vyhláška č. 21/2019 o místním poplatku z pobytu; 3/2021: Obecně závazná vyhláška č. 3/2021, kterou se mění a doplňuje obecně závazná vyhláška č. 21/2019 o místním poplatku z pobytu, ve znění obecně závazné vyhlášky č. 6/2020; 5/2022: Obecně závazná vyhláška o místním poplatku z pobytu, kterou se mění a doplňuje obecně závazná vyhláška č. 21/2019 o místním poplatku z pobytu, ve znění obecně závazné vyhlášky č. 6/2020 a obecně závazné vyhlášky č. 3/2021</t>
  </si>
  <si>
    <t>1017594902</t>
  </si>
  <si>
    <t>19/2021</t>
  </si>
  <si>
    <t xml:space="preserve">Obecně závazná vyhláška č. 19/2021,  o místním poplatku za obecní systém odpadového hospodářství </t>
  </si>
  <si>
    <t>5/2022: Obecně závazná vyhláška o místním poplatku z pobytu, kterou se mění a doplňuje obecně závazná vyhláška č. 21/2019 o místním poplatku z pobytu, ve znění obecně závazné vyhlášky č. 6/2020 a obecně závazné vyhlášky č. 3/2021; 6/2022: Obecně závazná vyhláška, kterou se mění a doplňuje obecně závazná vyhláška č. 19/2021, o místním poplatku za obecní systém odpadového hospodářství; 6/2022: Obecně závazná vyhláška, kterou se mění a doplňuje obecně závazná vyhláška č. 19/2021, o místním poplatku za obecní systém odpadového hospodářství; 16/2022: Obecně závazná vyhláška, kterou se mění a doplňuje obecně závazná vyhláška č. 19/2021 o místním poplatku za obecní systém odpadového hospodářství, ve znění obecně závazné vyhlášky č. 6/2022; 16/2022: Obecně závazná vyhláška, kterou se mění a doplňuje obecně závazná vyhláška č. 19/2021 o místním poplatku za obecní systém odpadového hospodářství, ve znění obecně závazné vyhlášky č. 6/2022</t>
  </si>
  <si>
    <t>1017441293</t>
  </si>
  <si>
    <t>3/2022</t>
  </si>
  <si>
    <t>Nařízení, kterým se mění a doplňuje nařízení č. 5/2016 o stanovení maximálních cen jízdného v městské hromadné dopravě na území statutárního města Ostravy, ve znění nařízení č. 11/2016, č. 13/2019 a č. 15/2019</t>
  </si>
  <si>
    <t>2022-03-09</t>
  </si>
  <si>
    <t>5/2016: Nařízení o stanovení maximálních cen jízdného v městské hromadné dopravě na území statutárního města Ostravy; 11/2016: Nařízení, kterým se mění a doplňuje nařízení č. 5/2016 o stanovení maximálních cen jízdného v městské hromadné dopravě na území statutárního města Ostravy; 13/2019: Nařízení, kterým se mění a doplňuje nařízení č. 5/2016 o stanoveni maximálních cen jízdného v městské hromadné dopravě na území statutárního města Ostravy, ve znění nařízení č. 11/2016; 15/2019: Nařízení, kterým se mění a doplňuje nařízení č. 5/2016 o stanovení maximálních cen jízdného v městské hromadné dopravě na území statutárního města Ostravy, ve znění nařízení č. 11/2016 a č. 13/2019</t>
  </si>
  <si>
    <t>12/2022: Nařízení, kterým se mění a doplňuje nařízení č. 5/2016 o stanovení maximálních cen jízdného v městské hromadné dopravě na území statutárního města Ostravy, ve znění nařízení č. 11/2016, č. 13/2019, č. 15/2019 a č. 3/2022</t>
  </si>
  <si>
    <t>1012346267</t>
  </si>
  <si>
    <t>15/2019</t>
  </si>
  <si>
    <t>Nařízení, kterým se mění a doplňuje nařízení č. 5/2016 o stanovení maximálních cen jízdného v městské hromadné dopravě na území statutárního města Ostravy, ve znění nařízení č. 11/2016 a č. 13/2019</t>
  </si>
  <si>
    <t>5/2016: Nařízení o stanovení maximálních cen jízdného v městské hromadné dopravě na území statutárního města Ostravy; 11/2016: Nařízení, kterým se mění a doplňuje nařízení č. 5/2016 o stanovení maximálních cen jízdného v městské hromadné dopravě na území statutárního města Ostravy; 13/2019: Nařízení, kterým se mění a doplňuje nařízení č. 5/2016 o stanoveni maximálních cen jízdného v městské hromadné dopravě na území statutárního města Ostravy, ve znění nařízení č. 11/2016</t>
  </si>
  <si>
    <t>3/2022: Nařízení, kterým se mění a doplňuje nařízení č. 5/2016 o stanovení maximálních cen jízdného v městské hromadné dopravě na území statutárního města Ostravy, ve znění nařízení č. 11/2016, č. 13/2019 a č. 15/2019; 3/2022: Nařízení, kterým se mění a doplňuje nařízení č. 5/2016 o stanovení maximálních cen jízdného v městské hromadné dopravě na území statutárního města Ostravy, ve znění nařízení č. 11/2016, č. 13/2019 a č. 15/2019; 3/2022: Nařízení, kterým se mění a doplňuje nařízení č. 5/2016 o stanovení maximálních cen jízdného v městské hromadné dopravě na území statutárního města Ostravy, ve znění nařízení č. 11/2016, č. 13/2019 a č. 15/2019; 12/2022: Nařízení, kterým se mění a doplňuje nařízení č. 5/2016 o stanovení maximálních cen jízdného v městské hromadné dopravě na území statutárního města Ostravy, ve znění nařízení č. 11/2016, č. 13/2019, č. 15/2019 a č. 3/2022</t>
  </si>
  <si>
    <t>16/2024: Nařízení, kterým se ruší nařízení č. 5/2016 o stanovení maximálních cen jízdného v městské hromadné dopravě na území statutárního města Ostravy, ve znění nařízení  č. 11/2016, č. 13/2019, č. 15/2019, č. 3/2022 a č. 12/2022</t>
  </si>
  <si>
    <t>1012337398</t>
  </si>
  <si>
    <t>13/2019</t>
  </si>
  <si>
    <t>Nařízení, kterým se mění a doplňuje nařízení č. 5/2016 o stanoveni maximálních cen jízdného v městské hromadné dopravě na území statutárního města Ostravy, ve znění nařízení č. 11/2016</t>
  </si>
  <si>
    <t>5/2016: Nařízení o stanovení maximálních cen jízdného v městské hromadné dopravě na území statutárního města Ostravy; 11/2016: Nařízení, kterým se mění a doplňuje nařízení č. 5/2016 o stanovení maximálních cen jízdného v městské hromadné dopravě na území statutárního města Ostravy</t>
  </si>
  <si>
    <t>15/2019: Nařízení, kterým se mění a doplňuje nařízení č. 5/2016 o stanovení maximálních cen jízdného v městské hromadné dopravě na území statutárního města Ostravy, ve znění nařízení č. 11/2016 a č. 13/2019; 15/2019: Nařízení, kterým se mění a doplňuje nařízení č. 5/2016 o stanovení maximálních cen jízdného v městské hromadné dopravě na území statutárního města Ostravy, ve znění nařízení č. 11/2016 a č. 13/2019; 3/2022: Nařízení, kterým se mění a doplňuje nařízení č. 5/2016 o stanovení maximálních cen jízdného v městské hromadné dopravě na území statutárního města Ostravy, ve znění nařízení č. 11/2016, č. 13/2019 a č. 15/2019; 3/2022: Nařízení, kterým se mění a doplňuje nařízení č. 5/2016 o stanovení maximálních cen jízdného v městské hromadné dopravě na území statutárního města Ostravy, ve znění nařízení č. 11/2016, č. 13/2019 a č. 15/2019; 3/2022: Nařízení, kterým se mění a doplňuje nařízení č. 5/2016 o stanovení maximálních cen jízdného v městské hromadné dopravě na území statutárního města Ostravy, ve znění nařízení č. 11/2016, č. 13/2019 a č. 15/2019; 12/2022: Nařízení, kterým se mění a doplňuje nařízení č. 5/2016 o stanovení maximálních cen jízdného v městské hromadné dopravě na území statutárního města Ostravy, ve znění nařízení č. 11/2016, č. 13/2019, č. 15/2019 a č. 3/2022</t>
  </si>
  <si>
    <t>1012334228</t>
  </si>
  <si>
    <t>11/2016</t>
  </si>
  <si>
    <t>Nařízení, kterým se mění a doplňuje nařízení č. 5/2016 o stanovení maximálních cen jízdného v městské hromadné dopravě na území statutárního města Ostravy</t>
  </si>
  <si>
    <t>5/2016: Nařízení o stanovení maximálních cen jízdného v městské hromadné dopravě na území statutárního města Ostravy</t>
  </si>
  <si>
    <t>13/2019: Nařízení, kterým se mění a doplňuje nařízení č. 5/2016 o stanoveni maximálních cen jízdného v městské hromadné dopravě na území statutárního města Ostravy, ve znění nařízení č. 11/2016; 13/2019: Nařízení, kterým se mění a doplňuje nařízení č. 5/2016 o stanoveni maximálních cen jízdného v městské hromadné dopravě na území statutárního města Ostravy, ve znění nařízení č. 11/2016; 15/2019: Nařízení, kterým se mění a doplňuje nařízení č. 5/2016 o stanovení maximálních cen jízdného v městské hromadné dopravě na území statutárního města Ostravy, ve znění nařízení č. 11/2016 a č. 13/2019; 15/2019: Nařízení, kterým se mění a doplňuje nařízení č. 5/2016 o stanovení maximálních cen jízdného v městské hromadné dopravě na území statutárního města Ostravy, ve znění nařízení č. 11/2016 a č. 13/2019; 3/2022: Nařízení, kterým se mění a doplňuje nařízení č. 5/2016 o stanovení maximálních cen jízdného v městské hromadné dopravě na území statutárního města Ostravy, ve znění nařízení č. 11/2016, č. 13/2019 a č. 15/2019; 3/2022: Nařízení, kterým se mění a doplňuje nařízení č. 5/2016 o stanovení maximálních cen jízdného v městské hromadné dopravě na území statutárního města Ostravy, ve znění nařízení č. 11/2016, č. 13/2019 a č. 15/2019; 3/2022: Nařízení, kterým se mění a doplňuje nařízení č. 5/2016 o stanovení maximálních cen jízdného v městské hromadné dopravě na území statutárního města Ostravy, ve znění nařízení č. 11/2016, č. 13/2019 a č. 15/2019; 12/2022: Nařízení, kterým se mění a doplňuje nařízení č. 5/2016 o stanovení maximálních cen jízdného v městské hromadné dopravě na území statutárního města Ostravy, ve znění nařízení č. 11/2016, č. 13/2019, č. 15/2019 a č. 3/2022</t>
  </si>
  <si>
    <t>1012331778</t>
  </si>
  <si>
    <t>5/2016</t>
  </si>
  <si>
    <t>Nařízení o stanovení maximálních cen jízdného v městské hromadné dopravě na území statutárního města Ostravy</t>
  </si>
  <si>
    <t>2016-06-22</t>
  </si>
  <si>
    <t>11/2016: Nařízení, kterým se mění a doplňuje nařízení č. 5/2016 o stanovení maximálních cen jízdného v městské hromadné dopravě na území statutárního města Ostravy; 11/2016: Nařízení, kterým se mění a doplňuje nařízení č. 5/2016 o stanovení maximálních cen jízdného v městské hromadné dopravě na území statutárního města Ostravy; 13/2019: Nařízení, kterým se mění a doplňuje nařízení č. 5/2016 o stanoveni maximálních cen jízdného v městské hromadné dopravě na území statutárního města Ostravy, ve znění nařízení č. 11/2016; 13/2019: Nařízení, kterým se mění a doplňuje nařízení č. 5/2016 o stanoveni maximálních cen jízdného v městské hromadné dopravě na území statutárního města Ostravy, ve znění nařízení č. 11/2016; 15/2019: Nařízení, kterým se mění a doplňuje nařízení č. 5/2016 o stanovení maximálních cen jízdného v městské hromadné dopravě na území statutárního města Ostravy, ve znění nařízení č. 11/2016 a č. 13/2019; 15/2019: Nařízení, kterým se mění a doplňuje nařízení č. 5/2016 o stanovení maximálních cen jízdného v městské hromadné dopravě na území statutárního města Ostravy, ve znění nařízení č. 11/2016 a č. 13/2019; 3/2022: Nařízení, kterým se mění a doplňuje nařízení č. 5/2016 o stanovení maximálních cen jízdného v městské hromadné dopravě na území statutárního města Ostravy, ve znění nařízení č. 11/2016, č. 13/2019 a č. 15/2019; 3/2022: Nařízení, kterým se mění a doplňuje nařízení č. 5/2016 o stanovení maximálních cen jízdného v městské hromadné dopravě na území statutárního města Ostravy, ve znění nařízení č. 11/2016, č. 13/2019 a č. 15/2019; 3/2022: Nařízení, kterým se mění a doplňuje nařízení č. 5/2016 o stanovení maximálních cen jízdného v městské hromadné dopravě na území statutárního města Ostravy, ve znění nařízení č. 11/2016, č. 13/2019 a č. 15/2019; 12/2022: Nařízení, kterým se mění a doplňuje nařízení č. 5/2016 o stanovení maximálních cen jízdného v městské hromadné dopravě na území statutárního města Ostravy, ve znění nařízení č. 11/2016, č. 13/2019, č. 15/2019 a č. 3/2022</t>
  </si>
  <si>
    <t>1012327980</t>
  </si>
  <si>
    <t>2/2022</t>
  </si>
  <si>
    <t>Nařízení města, kterým se mění a doplňuje Nařízení města č. 11/2020, kterým se pro účely organizování dopravy vymezují na území města oblasti s placeným stáním</t>
  </si>
  <si>
    <t>2022-02-16</t>
  </si>
  <si>
    <t>11/2020: Nařízení města, kterým se pro účely organizování dopravy vymezují na území města oblasti s placeným stáním</t>
  </si>
  <si>
    <t>997266835</t>
  </si>
  <si>
    <t>11/2020</t>
  </si>
  <si>
    <t>2021-01-01</t>
  </si>
  <si>
    <t>2/2022: Nařízení města, kterým se mění a doplňuje Nařízení města č. 11/2020, kterým se pro účely organizování dopravy vymezují na území města oblasti s placeným stáním</t>
  </si>
  <si>
    <t>997261966</t>
  </si>
  <si>
    <t>1/2022</t>
  </si>
  <si>
    <t>kterou se stanoví školské obvody základních škol zřízených zastupitelstvy městských obvodů statutárního města Ostravy</t>
  </si>
  <si>
    <t>2022-02-03</t>
  </si>
  <si>
    <t>školské obvody - základní školy; školské obvody - základní školy</t>
  </si>
  <si>
    <t>zákon č. 561/2004 Sb., školský zákon - § 178 odst. 2 písm. b); zákon č. 561/2004 Sb., školský zákon - § 178 odst. 2 písm. c)</t>
  </si>
  <si>
    <t xml:space="preserve">19/2023: Obecně závazná vyhláška, kterou se mění obecně závazná vyhláška č. 1/2022,  kterou se stanoví školské obvody základních škol zřízených zastupitelstvy městských obvodů statutárního města Ostravy </t>
  </si>
  <si>
    <t>991317608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</si>
</sst>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6.7109375" customWidth="1"/>
    <col min="2" max="2" width="10.7109375" customWidth="1"/>
    <col min="3" max="3" width="9.7109375" customWidth="1"/>
    <col min="4" max="4" width="22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24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46288</v>
      </c>
      <c r="I2" s="1">
        <v>46289.42311106073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HYPERLINK("https://sbirkapp.gov.cz/detail/SPPIEH4EFPWMBBCY", "https://sbirkapp.gov.cz/detail/SPPIEH4EFPWMBBCY")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46287</v>
      </c>
      <c r="I3" s="1">
        <v>46288.60216107693</v>
      </c>
      <c r="J3" t="s">
        <v>39</v>
      </c>
      <c r="K3" t="s">
        <v>31</v>
      </c>
      <c r="M3" t="s">
        <v>40</v>
      </c>
      <c r="N3" t="s">
        <v>41</v>
      </c>
      <c r="O3" t="s">
        <v>42</v>
      </c>
      <c r="S3" t="b">
        <v>1</v>
      </c>
      <c r="U3" s="2">
        <f>HYPERLINK("https://sbirkapp.gov.cz/detail/SPP44VXBQWXNGP2Y", "https://sbirkapp.gov.cz/detail/SPP44VXBQWXNGP2Y")</f>
        <v>0</v>
      </c>
      <c r="V3" t="s">
        <v>43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46288</v>
      </c>
      <c r="I4" s="1">
        <v>46288.59013067869</v>
      </c>
      <c r="J4" t="s">
        <v>46</v>
      </c>
      <c r="K4" t="s">
        <v>31</v>
      </c>
      <c r="M4" t="s">
        <v>47</v>
      </c>
      <c r="N4" t="s">
        <v>48</v>
      </c>
      <c r="O4" t="s">
        <v>49</v>
      </c>
      <c r="S4" t="b">
        <v>1</v>
      </c>
      <c r="U4" s="2">
        <f>HYPERLINK("https://sbirkapp.gov.cz/detail/SPPBDBXJW6MHVAQO", "https://sbirkapp.gov.cz/detail/SPPBDBXJW6MHVAQO")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37</v>
      </c>
      <c r="G5" t="s">
        <v>52</v>
      </c>
      <c r="H5" s="1">
        <v>46210</v>
      </c>
      <c r="I5" s="1">
        <v>46210.57431324332</v>
      </c>
      <c r="J5" t="s">
        <v>53</v>
      </c>
      <c r="K5" t="s">
        <v>31</v>
      </c>
      <c r="M5" t="s">
        <v>54</v>
      </c>
      <c r="N5" t="s">
        <v>55</v>
      </c>
      <c r="S5" t="b">
        <v>1</v>
      </c>
      <c r="U5" s="2">
        <f>HYPERLINK("https://sbirkapp.gov.cz/detail/SPPTPQXZNZ3HFLFU", "https://sbirkapp.gov.cz/detail/SPPTPQXZNZ3HFLFU")</f>
        <v>0</v>
      </c>
      <c r="V5" t="s">
        <v>56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46155</v>
      </c>
      <c r="I6" s="1">
        <v>46155.45788254647</v>
      </c>
      <c r="J6" t="s">
        <v>59</v>
      </c>
      <c r="K6" t="s">
        <v>31</v>
      </c>
      <c r="M6" t="s">
        <v>60</v>
      </c>
      <c r="N6" t="s">
        <v>61</v>
      </c>
      <c r="O6" t="s">
        <v>62</v>
      </c>
      <c r="S6" t="b">
        <v>1</v>
      </c>
      <c r="U6" s="2">
        <f>HYPERLINK("https://sbirkapp.gov.cz/detail/SPPUVFJALCH43KVC", "https://sbirkapp.gov.cz/detail/SPPUVFJALCH43KVC")</f>
        <v>0</v>
      </c>
      <c r="V6" t="s">
        <v>63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46099</v>
      </c>
      <c r="I7" s="1">
        <v>46099.45684146362</v>
      </c>
      <c r="J7" t="s">
        <v>66</v>
      </c>
      <c r="K7" t="s">
        <v>31</v>
      </c>
      <c r="M7" t="s">
        <v>67</v>
      </c>
      <c r="N7" t="s">
        <v>68</v>
      </c>
      <c r="O7" t="s">
        <v>69</v>
      </c>
      <c r="S7" t="b">
        <v>1</v>
      </c>
      <c r="U7" s="2">
        <f>HYPERLINK("https://sbirkapp.gov.cz/detail/SPPJDBCZZTOWBJAC", "https://sbirkapp.gov.cz/detail/SPPJDBCZZTOWBJAC")</f>
        <v>0</v>
      </c>
      <c r="V7" t="s">
        <v>70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71</v>
      </c>
      <c r="F8" t="s">
        <v>28</v>
      </c>
      <c r="G8" t="s">
        <v>72</v>
      </c>
      <c r="H8" s="1">
        <v>46050</v>
      </c>
      <c r="I8" s="1">
        <v>46050.48335528248</v>
      </c>
      <c r="J8" t="s">
        <v>73</v>
      </c>
      <c r="K8" t="s">
        <v>31</v>
      </c>
      <c r="M8" t="s">
        <v>74</v>
      </c>
      <c r="N8" t="s">
        <v>75</v>
      </c>
      <c r="O8" t="s">
        <v>76</v>
      </c>
      <c r="S8" t="b">
        <v>1</v>
      </c>
      <c r="U8" s="2">
        <f>HYPERLINK("https://sbirkapp.gov.cz/detail/SPP56ZIXQ7UPJZO2", "https://sbirkapp.gov.cz/detail/SPP56ZIXQ7UPJZO2")</f>
        <v>0</v>
      </c>
      <c r="V8" t="s">
        <v>77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78</v>
      </c>
      <c r="F9" t="s">
        <v>28</v>
      </c>
      <c r="G9" t="s">
        <v>79</v>
      </c>
      <c r="H9" s="1">
        <v>46050</v>
      </c>
      <c r="I9" s="1">
        <v>46050.48121445048</v>
      </c>
      <c r="J9" t="s">
        <v>80</v>
      </c>
      <c r="K9" t="s">
        <v>31</v>
      </c>
      <c r="M9" t="s">
        <v>47</v>
      </c>
      <c r="N9" t="s">
        <v>48</v>
      </c>
      <c r="O9" t="s">
        <v>49</v>
      </c>
      <c r="S9" t="b">
        <v>1</v>
      </c>
      <c r="U9" s="2">
        <f>HYPERLINK("https://sbirkapp.gov.cz/detail/SPPKYXHCXYPFQCVO", "https://sbirkapp.gov.cz/detail/SPPKYXHCXYPFQCVO")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37</v>
      </c>
      <c r="G10" t="s">
        <v>83</v>
      </c>
      <c r="H10" s="1">
        <v>46007</v>
      </c>
      <c r="I10" s="1">
        <v>46008.58068311911</v>
      </c>
      <c r="J10" t="s">
        <v>84</v>
      </c>
      <c r="K10" t="s">
        <v>31</v>
      </c>
      <c r="M10" t="s">
        <v>85</v>
      </c>
      <c r="N10" t="s">
        <v>86</v>
      </c>
      <c r="O10" t="s">
        <v>87</v>
      </c>
      <c r="S10" t="b">
        <v>1</v>
      </c>
      <c r="U10" s="2">
        <f>HYPERLINK("https://sbirkapp.gov.cz/detail/SPPOUTTPAQIDJHH2", "https://sbirkapp.gov.cz/detail/SPPOUTTPAQIDJHH2")</f>
        <v>0</v>
      </c>
      <c r="V10" t="s">
        <v>88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89</v>
      </c>
      <c r="F11" t="s">
        <v>28</v>
      </c>
      <c r="G11" t="s">
        <v>90</v>
      </c>
      <c r="H11" s="1">
        <v>45994</v>
      </c>
      <c r="I11" s="1">
        <v>45996.50696044356</v>
      </c>
      <c r="J11" t="s">
        <v>84</v>
      </c>
      <c r="K11" t="s">
        <v>31</v>
      </c>
      <c r="M11" t="s">
        <v>91</v>
      </c>
      <c r="N11" t="s">
        <v>92</v>
      </c>
      <c r="P11" t="s">
        <v>93</v>
      </c>
      <c r="S11" t="b">
        <v>1</v>
      </c>
      <c r="U11" s="2">
        <f>HYPERLINK("https://sbirkapp.gov.cz/detail/SPPDX4U5SOOQLZMG", "https://sbirkapp.gov.cz/detail/SPPDX4U5SOOQLZMG")</f>
        <v>0</v>
      </c>
      <c r="V11" t="s">
        <v>94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95</v>
      </c>
      <c r="F12" t="s">
        <v>28</v>
      </c>
      <c r="G12" t="s">
        <v>96</v>
      </c>
      <c r="H12" s="1">
        <v>45994</v>
      </c>
      <c r="I12" s="1">
        <v>45995.61869608406</v>
      </c>
      <c r="J12" t="s">
        <v>84</v>
      </c>
      <c r="K12" t="s">
        <v>31</v>
      </c>
      <c r="M12" t="s">
        <v>97</v>
      </c>
      <c r="N12" t="s">
        <v>98</v>
      </c>
      <c r="O12" t="s">
        <v>99</v>
      </c>
      <c r="S12" t="b">
        <v>1</v>
      </c>
      <c r="U12" s="2">
        <f>HYPERLINK("https://sbirkapp.gov.cz/detail/SPPCXVSKGVRAQUII", "https://sbirkapp.gov.cz/detail/SPPCXVSKGVRAQUII")</f>
        <v>0</v>
      </c>
      <c r="V12" t="s">
        <v>100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101</v>
      </c>
      <c r="F13" t="s">
        <v>28</v>
      </c>
      <c r="G13" t="s">
        <v>102</v>
      </c>
      <c r="H13" s="1">
        <v>45994</v>
      </c>
      <c r="I13" s="1">
        <v>45995.61395729262</v>
      </c>
      <c r="J13" t="s">
        <v>84</v>
      </c>
      <c r="K13" t="s">
        <v>31</v>
      </c>
      <c r="M13" t="s">
        <v>103</v>
      </c>
      <c r="N13" t="s">
        <v>104</v>
      </c>
      <c r="O13" t="s">
        <v>105</v>
      </c>
      <c r="S13" t="b">
        <v>1</v>
      </c>
      <c r="U13" s="2">
        <f>HYPERLINK("https://sbirkapp.gov.cz/detail/SPPXVKTH2USIOJ66", "https://sbirkapp.gov.cz/detail/SPPXVKTH2USIOJ66")</f>
        <v>0</v>
      </c>
      <c r="V13" t="s">
        <v>106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28</v>
      </c>
      <c r="G14" t="s">
        <v>108</v>
      </c>
      <c r="H14" s="1">
        <v>45994</v>
      </c>
      <c r="I14" s="1">
        <v>45995.60787688493</v>
      </c>
      <c r="J14" t="s">
        <v>84</v>
      </c>
      <c r="K14" t="s">
        <v>31</v>
      </c>
      <c r="M14" t="s">
        <v>109</v>
      </c>
      <c r="N14" t="s">
        <v>110</v>
      </c>
      <c r="O14" t="s">
        <v>111</v>
      </c>
      <c r="S14" t="b">
        <v>1</v>
      </c>
      <c r="U14" s="2">
        <f>HYPERLINK("https://sbirkapp.gov.cz/detail/SPP7ZMGW4FAZ24XC", "https://sbirkapp.gov.cz/detail/SPP7ZMGW4FAZ24XC")</f>
        <v>0</v>
      </c>
      <c r="V14" t="s">
        <v>112</v>
      </c>
      <c r="W14">
        <v>4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113</v>
      </c>
      <c r="F15" t="s">
        <v>28</v>
      </c>
      <c r="G15" t="s">
        <v>114</v>
      </c>
      <c r="H15" s="1">
        <v>45994</v>
      </c>
      <c r="I15" s="1">
        <v>45994.64989809498</v>
      </c>
      <c r="J15" t="s">
        <v>84</v>
      </c>
      <c r="K15" t="s">
        <v>31</v>
      </c>
      <c r="M15" t="s">
        <v>47</v>
      </c>
      <c r="N15" t="s">
        <v>48</v>
      </c>
      <c r="O15" t="s">
        <v>49</v>
      </c>
      <c r="S15" t="b">
        <v>1</v>
      </c>
      <c r="U15" s="2">
        <f>HYPERLINK("https://sbirkapp.gov.cz/detail/SPP23UOGUTIUUSRA", "https://sbirkapp.gov.cz/detail/SPP23UOGUTIUUSRA")</f>
        <v>0</v>
      </c>
      <c r="V15" t="s">
        <v>115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37</v>
      </c>
      <c r="G16" t="s">
        <v>117</v>
      </c>
      <c r="H16" s="1">
        <v>45979</v>
      </c>
      <c r="I16" s="1">
        <v>45980.63500034343</v>
      </c>
      <c r="J16" t="s">
        <v>118</v>
      </c>
      <c r="K16" t="s">
        <v>31</v>
      </c>
      <c r="M16" t="s">
        <v>119</v>
      </c>
      <c r="N16" t="s">
        <v>120</v>
      </c>
      <c r="P16" t="s">
        <v>121</v>
      </c>
      <c r="S16" t="b">
        <v>1</v>
      </c>
      <c r="U16" s="2">
        <f>HYPERLINK("https://sbirkapp.gov.cz/detail/SPPP53MFMEWDSYRY", "https://sbirkapp.gov.cz/detail/SPPP53MFMEWDSYRY")</f>
        <v>0</v>
      </c>
      <c r="V16" t="s">
        <v>122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123</v>
      </c>
      <c r="F17" t="s">
        <v>37</v>
      </c>
      <c r="G17" t="s">
        <v>124</v>
      </c>
      <c r="H17" s="1">
        <v>45944</v>
      </c>
      <c r="I17" s="1">
        <v>45944.60907797085</v>
      </c>
      <c r="J17" t="s">
        <v>125</v>
      </c>
      <c r="K17" t="s">
        <v>31</v>
      </c>
      <c r="M17" t="s">
        <v>126</v>
      </c>
      <c r="N17" t="s">
        <v>127</v>
      </c>
      <c r="O17" t="s">
        <v>42</v>
      </c>
      <c r="S17" t="b">
        <v>1</v>
      </c>
      <c r="U17" s="2">
        <f>HYPERLINK("https://sbirkapp.gov.cz/detail/SPPIPG5WKTOL4BPM", "https://sbirkapp.gov.cz/detail/SPPIPG5WKTOL4BPM")</f>
        <v>0</v>
      </c>
      <c r="V17" t="s">
        <v>128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129</v>
      </c>
      <c r="F18" t="s">
        <v>28</v>
      </c>
      <c r="G18" t="s">
        <v>114</v>
      </c>
      <c r="H18" s="1">
        <v>45917</v>
      </c>
      <c r="I18" s="1">
        <v>45917.41953448189</v>
      </c>
      <c r="J18" t="s">
        <v>130</v>
      </c>
      <c r="K18" t="s">
        <v>31</v>
      </c>
      <c r="M18" t="s">
        <v>47</v>
      </c>
      <c r="N18" t="s">
        <v>48</v>
      </c>
      <c r="O18" t="s">
        <v>49</v>
      </c>
      <c r="S18" t="b">
        <v>1</v>
      </c>
      <c r="U18" s="2">
        <f>HYPERLINK("https://sbirkapp.gov.cz/detail/SPPIVY2GCYZKFR5W", "https://sbirkapp.gov.cz/detail/SPPIVY2GCYZKFR5W")</f>
        <v>0</v>
      </c>
      <c r="V18" t="s">
        <v>131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132</v>
      </c>
      <c r="F19" t="s">
        <v>28</v>
      </c>
      <c r="G19" t="s">
        <v>133</v>
      </c>
      <c r="H19" s="1">
        <v>45826</v>
      </c>
      <c r="I19" s="1">
        <v>45826.63698495501</v>
      </c>
      <c r="J19" t="s">
        <v>134</v>
      </c>
      <c r="K19" t="s">
        <v>31</v>
      </c>
      <c r="M19" t="s">
        <v>135</v>
      </c>
      <c r="N19" t="s">
        <v>136</v>
      </c>
      <c r="P19" t="s">
        <v>137</v>
      </c>
      <c r="S19" t="b">
        <v>1</v>
      </c>
      <c r="U19" s="2">
        <f>HYPERLINK("https://sbirkapp.gov.cz/detail/SPP3PZLKNLMO2KH4", "https://sbirkapp.gov.cz/detail/SPP3PZLKNLMO2KH4")</f>
        <v>0</v>
      </c>
      <c r="V19" t="s">
        <v>138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139</v>
      </c>
      <c r="F20" t="s">
        <v>37</v>
      </c>
      <c r="G20" t="s">
        <v>140</v>
      </c>
      <c r="H20" s="1">
        <v>45776</v>
      </c>
      <c r="I20" s="1">
        <v>45776.50810128892</v>
      </c>
      <c r="J20" t="s">
        <v>141</v>
      </c>
      <c r="K20" t="s">
        <v>31</v>
      </c>
      <c r="M20" t="s">
        <v>119</v>
      </c>
      <c r="N20" t="s">
        <v>120</v>
      </c>
      <c r="O20" t="s">
        <v>142</v>
      </c>
      <c r="R20" t="s">
        <v>143</v>
      </c>
      <c r="S20" t="b">
        <v>0</v>
      </c>
      <c r="T20" s="1">
        <v>45999</v>
      </c>
      <c r="U20" s="2">
        <f>HYPERLINK("https://sbirkapp.gov.cz/detail/SPPR6S65G2LLYIFA", "https://sbirkapp.gov.cz/detail/SPPR6S65G2LLYIFA")</f>
        <v>0</v>
      </c>
      <c r="V20" t="s">
        <v>144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145</v>
      </c>
      <c r="F21" t="s">
        <v>28</v>
      </c>
      <c r="G21" t="s">
        <v>146</v>
      </c>
      <c r="H21" s="1">
        <v>45686</v>
      </c>
      <c r="I21" s="1">
        <v>45686.52938054219</v>
      </c>
      <c r="J21" t="s">
        <v>147</v>
      </c>
      <c r="K21" t="s">
        <v>31</v>
      </c>
      <c r="M21" t="s">
        <v>74</v>
      </c>
      <c r="N21" t="s">
        <v>75</v>
      </c>
      <c r="O21" t="s">
        <v>76</v>
      </c>
      <c r="S21" t="b">
        <v>1</v>
      </c>
      <c r="U21" s="2">
        <f>HYPERLINK("https://sbirkapp.gov.cz/detail/SPP46D5MS6PJ3XBO", "https://sbirkapp.gov.cz/detail/SPP46D5MS6PJ3XBO")</f>
        <v>0</v>
      </c>
      <c r="V21" t="s">
        <v>148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149</v>
      </c>
      <c r="F22" t="s">
        <v>37</v>
      </c>
      <c r="G22" t="s">
        <v>150</v>
      </c>
      <c r="H22" s="1">
        <v>45685</v>
      </c>
      <c r="I22" s="1">
        <v>45685.62394302811</v>
      </c>
      <c r="J22" t="s">
        <v>151</v>
      </c>
      <c r="K22" t="s">
        <v>31</v>
      </c>
      <c r="M22" t="s">
        <v>152</v>
      </c>
      <c r="N22" t="s">
        <v>153</v>
      </c>
      <c r="O22" t="s">
        <v>87</v>
      </c>
      <c r="S22" t="b">
        <v>1</v>
      </c>
      <c r="U22" s="2">
        <f>HYPERLINK("https://sbirkapp.gov.cz/detail/SPPYEV7YHX7XWPHE", "https://sbirkapp.gov.cz/detail/SPPYEV7YHX7XWPHE")</f>
        <v>0</v>
      </c>
      <c r="V22" t="s">
        <v>154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155</v>
      </c>
      <c r="F23" t="s">
        <v>37</v>
      </c>
      <c r="G23" t="s">
        <v>156</v>
      </c>
      <c r="H23" s="1">
        <v>45643</v>
      </c>
      <c r="I23" s="1">
        <v>45643.53640308254</v>
      </c>
      <c r="J23" t="s">
        <v>157</v>
      </c>
      <c r="K23" t="s">
        <v>31</v>
      </c>
      <c r="M23" t="s">
        <v>158</v>
      </c>
      <c r="N23" t="s">
        <v>159</v>
      </c>
      <c r="S23" t="b">
        <v>1</v>
      </c>
      <c r="U23" s="2">
        <f>HYPERLINK("https://sbirkapp.gov.cz/detail/SPPF72QZJGSOC4YU", "https://sbirkapp.gov.cz/detail/SPPF72QZJGSOC4YU")</f>
        <v>0</v>
      </c>
      <c r="V23" t="s">
        <v>160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161</v>
      </c>
      <c r="F24" t="s">
        <v>37</v>
      </c>
      <c r="G24" t="s">
        <v>162</v>
      </c>
      <c r="H24" s="1">
        <v>45643</v>
      </c>
      <c r="I24" s="1">
        <v>45643.53421393574</v>
      </c>
      <c r="J24" t="s">
        <v>157</v>
      </c>
      <c r="K24" t="s">
        <v>31</v>
      </c>
      <c r="M24" t="s">
        <v>135</v>
      </c>
      <c r="N24" t="s">
        <v>163</v>
      </c>
      <c r="P24" t="s">
        <v>164</v>
      </c>
      <c r="S24" t="b">
        <v>1</v>
      </c>
      <c r="U24" s="2">
        <f>HYPERLINK("https://sbirkapp.gov.cz/detail/SPPKFCPZ2GWX76RM", "https://sbirkapp.gov.cz/detail/SPPKFCPZ2GWX76RM")</f>
        <v>0</v>
      </c>
      <c r="V24" t="s">
        <v>165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166</v>
      </c>
      <c r="F25" t="s">
        <v>37</v>
      </c>
      <c r="G25" t="s">
        <v>167</v>
      </c>
      <c r="H25" s="1">
        <v>39140</v>
      </c>
      <c r="I25" s="1">
        <v>45637.52736297769</v>
      </c>
      <c r="J25" t="s">
        <v>168</v>
      </c>
      <c r="K25" t="s">
        <v>169</v>
      </c>
      <c r="L25" s="1">
        <v>39141</v>
      </c>
      <c r="M25" t="s">
        <v>170</v>
      </c>
      <c r="N25" t="s">
        <v>171</v>
      </c>
      <c r="S25" t="s">
        <v>172</v>
      </c>
      <c r="T25" t="s">
        <v>173</v>
      </c>
      <c r="U25" s="2">
        <f>HYPERLINK("https://sbirkapp.gov.cz/detail/SPP33AF7R3NLBIPA", "https://sbirkapp.gov.cz/detail/SPP33AF7R3NLBIPA")</f>
        <v>0</v>
      </c>
      <c r="V25" t="s">
        <v>174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175</v>
      </c>
      <c r="F26" t="s">
        <v>37</v>
      </c>
      <c r="G26" t="s">
        <v>176</v>
      </c>
      <c r="H26" s="1">
        <v>44362</v>
      </c>
      <c r="I26" s="1">
        <v>45636.50804220134</v>
      </c>
      <c r="J26" t="s">
        <v>177</v>
      </c>
      <c r="K26" t="s">
        <v>169</v>
      </c>
      <c r="L26" s="1">
        <v>44362</v>
      </c>
      <c r="M26" t="s">
        <v>170</v>
      </c>
      <c r="N26" t="s">
        <v>171</v>
      </c>
      <c r="O26" t="s">
        <v>178</v>
      </c>
      <c r="S26" t="s">
        <v>172</v>
      </c>
      <c r="T26" t="s">
        <v>173</v>
      </c>
      <c r="U26" s="2">
        <f>HYPERLINK("https://sbirkapp.gov.cz/detail/SPPOGPOXRGBCLRNM", "https://sbirkapp.gov.cz/detail/SPPOGPOXRGBCLRNM")</f>
        <v>0</v>
      </c>
      <c r="V26" t="s">
        <v>179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180</v>
      </c>
      <c r="F27" t="s">
        <v>37</v>
      </c>
      <c r="G27" t="s">
        <v>181</v>
      </c>
      <c r="H27" s="1">
        <v>39056</v>
      </c>
      <c r="I27" s="1">
        <v>45636.50625069593</v>
      </c>
      <c r="J27" t="s">
        <v>182</v>
      </c>
      <c r="K27" t="s">
        <v>169</v>
      </c>
      <c r="L27" s="1">
        <v>39056</v>
      </c>
      <c r="M27" t="s">
        <v>170</v>
      </c>
      <c r="N27" t="s">
        <v>171</v>
      </c>
      <c r="Q27" t="s">
        <v>183</v>
      </c>
      <c r="S27" t="s">
        <v>172</v>
      </c>
      <c r="T27" t="s">
        <v>173</v>
      </c>
      <c r="U27" s="2">
        <f>HYPERLINK("https://sbirkapp.gov.cz/detail/SPP7KKIJMTCBAUZY", "https://sbirkapp.gov.cz/detail/SPP7KKIJMTCBAUZY")</f>
        <v>0</v>
      </c>
      <c r="V27" t="s">
        <v>184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185</v>
      </c>
      <c r="F28" t="s">
        <v>28</v>
      </c>
      <c r="G28" t="s">
        <v>90</v>
      </c>
      <c r="H28" s="1">
        <v>45630</v>
      </c>
      <c r="I28" s="1">
        <v>45630.6280880437</v>
      </c>
      <c r="J28" t="s">
        <v>157</v>
      </c>
      <c r="K28" t="s">
        <v>31</v>
      </c>
      <c r="M28" t="s">
        <v>91</v>
      </c>
      <c r="N28" t="s">
        <v>92</v>
      </c>
      <c r="P28" t="s">
        <v>186</v>
      </c>
      <c r="R28" t="s">
        <v>187</v>
      </c>
      <c r="S28" t="b">
        <v>0</v>
      </c>
      <c r="T28" s="1">
        <v>46023</v>
      </c>
      <c r="U28" s="2">
        <f>HYPERLINK("https://sbirkapp.gov.cz/detail/SPPWF3LVVDAXD7AK", "https://sbirkapp.gov.cz/detail/SPPWF3LVVDAXD7AK")</f>
        <v>0</v>
      </c>
      <c r="V28" t="s">
        <v>188</v>
      </c>
      <c r="W28">
        <v>3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189</v>
      </c>
      <c r="F29" t="s">
        <v>28</v>
      </c>
      <c r="G29" t="s">
        <v>190</v>
      </c>
      <c r="H29" s="1">
        <v>45630</v>
      </c>
      <c r="I29" s="1">
        <v>45630.60033953952</v>
      </c>
      <c r="J29" t="s">
        <v>157</v>
      </c>
      <c r="K29" t="s">
        <v>31</v>
      </c>
      <c r="M29" t="s">
        <v>109</v>
      </c>
      <c r="N29" t="s">
        <v>110</v>
      </c>
      <c r="O29" t="s">
        <v>111</v>
      </c>
      <c r="S29" t="b">
        <v>1</v>
      </c>
      <c r="U29" s="2">
        <f>HYPERLINK("https://sbirkapp.gov.cz/detail/SPPIKGYINKW3JG7S", "https://sbirkapp.gov.cz/detail/SPPIKGYINKW3JG7S")</f>
        <v>0</v>
      </c>
      <c r="V29" t="s">
        <v>191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192</v>
      </c>
      <c r="F30" t="s">
        <v>28</v>
      </c>
      <c r="G30" t="s">
        <v>193</v>
      </c>
      <c r="H30" s="1">
        <v>45630</v>
      </c>
      <c r="I30" s="1">
        <v>45630.59926476923</v>
      </c>
      <c r="J30" t="s">
        <v>157</v>
      </c>
      <c r="K30" t="s">
        <v>31</v>
      </c>
      <c r="M30" t="s">
        <v>103</v>
      </c>
      <c r="N30" t="s">
        <v>104</v>
      </c>
      <c r="O30" t="s">
        <v>105</v>
      </c>
      <c r="S30" t="b">
        <v>1</v>
      </c>
      <c r="U30" s="2">
        <f>HYPERLINK("https://sbirkapp.gov.cz/detail/SPPNUFIK3NG3TLZE", "https://sbirkapp.gov.cz/detail/SPPNUFIK3NG3TLZE")</f>
        <v>0</v>
      </c>
      <c r="V30" t="s">
        <v>194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195</v>
      </c>
      <c r="F31" t="s">
        <v>28</v>
      </c>
      <c r="G31" t="s">
        <v>196</v>
      </c>
      <c r="H31" s="1">
        <v>45630</v>
      </c>
      <c r="I31" s="1">
        <v>45630.59343748705</v>
      </c>
      <c r="J31" t="s">
        <v>157</v>
      </c>
      <c r="K31" t="s">
        <v>31</v>
      </c>
      <c r="M31" t="s">
        <v>97</v>
      </c>
      <c r="N31" t="s">
        <v>98</v>
      </c>
      <c r="O31" t="s">
        <v>99</v>
      </c>
      <c r="S31" t="b">
        <v>1</v>
      </c>
      <c r="U31" s="2">
        <f>HYPERLINK("https://sbirkapp.gov.cz/detail/SPPI53STXJGMXFNA", "https://sbirkapp.gov.cz/detail/SPPI53STXJGMXFNA")</f>
        <v>0</v>
      </c>
      <c r="V31" t="s">
        <v>197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198</v>
      </c>
      <c r="F32" t="s">
        <v>28</v>
      </c>
      <c r="G32" t="s">
        <v>199</v>
      </c>
      <c r="H32" s="1">
        <v>45630</v>
      </c>
      <c r="I32" s="1">
        <v>45630.59124449545</v>
      </c>
      <c r="J32" t="s">
        <v>157</v>
      </c>
      <c r="K32" t="s">
        <v>31</v>
      </c>
      <c r="M32" t="s">
        <v>200</v>
      </c>
      <c r="N32" t="s">
        <v>201</v>
      </c>
      <c r="O32" t="s">
        <v>202</v>
      </c>
      <c r="S32" t="b">
        <v>1</v>
      </c>
      <c r="U32" s="2">
        <f>HYPERLINK("https://sbirkapp.gov.cz/detail/SPPM4MAIZBQTQZGG", "https://sbirkapp.gov.cz/detail/SPPM4MAIZBQTQZGG")</f>
        <v>0</v>
      </c>
      <c r="V32" t="s">
        <v>203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204</v>
      </c>
      <c r="F33" t="s">
        <v>37</v>
      </c>
      <c r="G33" t="s">
        <v>205</v>
      </c>
      <c r="H33" s="1">
        <v>45629</v>
      </c>
      <c r="I33" s="1">
        <v>45629.59483213357</v>
      </c>
      <c r="J33" t="s">
        <v>206</v>
      </c>
      <c r="K33" t="s">
        <v>31</v>
      </c>
      <c r="M33" t="s">
        <v>126</v>
      </c>
      <c r="N33" t="s">
        <v>127</v>
      </c>
      <c r="O33" t="s">
        <v>42</v>
      </c>
      <c r="S33" t="b">
        <v>1</v>
      </c>
      <c r="U33" s="2">
        <f>HYPERLINK("https://sbirkapp.gov.cz/detail/SPPEPS7ZF6ENPDOM", "https://sbirkapp.gov.cz/detail/SPPEPS7ZF6ENPDOM")</f>
        <v>0</v>
      </c>
      <c r="V33" t="s">
        <v>207</v>
      </c>
      <c r="W33">
        <v>2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208</v>
      </c>
      <c r="F34" t="s">
        <v>37</v>
      </c>
      <c r="G34" t="s">
        <v>209</v>
      </c>
      <c r="H34" s="1">
        <v>45629</v>
      </c>
      <c r="I34" s="1">
        <v>45629.59077379844</v>
      </c>
      <c r="J34" t="s">
        <v>157</v>
      </c>
      <c r="K34" t="s">
        <v>31</v>
      </c>
      <c r="M34" t="s">
        <v>119</v>
      </c>
      <c r="N34" t="s">
        <v>120</v>
      </c>
      <c r="O34" t="s">
        <v>142</v>
      </c>
      <c r="R34" t="s">
        <v>143</v>
      </c>
      <c r="S34" t="b">
        <v>0</v>
      </c>
      <c r="T34" s="1">
        <v>45999</v>
      </c>
      <c r="U34" s="2">
        <f>HYPERLINK("https://sbirkapp.gov.cz/detail/SPPYGK6HCVBRJZZM", "https://sbirkapp.gov.cz/detail/SPPYGK6HCVBRJZZM")</f>
        <v>0</v>
      </c>
      <c r="V34" t="s">
        <v>210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211</v>
      </c>
      <c r="F35" t="s">
        <v>37</v>
      </c>
      <c r="G35" t="s">
        <v>212</v>
      </c>
      <c r="H35" s="1">
        <v>43921</v>
      </c>
      <c r="I35" s="1">
        <v>45602.57788645886</v>
      </c>
      <c r="J35" t="s">
        <v>213</v>
      </c>
      <c r="K35" t="s">
        <v>169</v>
      </c>
      <c r="L35" s="1">
        <v>43935</v>
      </c>
      <c r="M35" t="s">
        <v>214</v>
      </c>
      <c r="N35" t="s">
        <v>215</v>
      </c>
      <c r="S35" t="b">
        <v>1</v>
      </c>
      <c r="U35" s="2">
        <f>HYPERLINK("https://sbirkapp.gov.cz/detail/SPPVTJFCYRZCGXBQ", "https://sbirkapp.gov.cz/detail/SPPVTJFCYRZCGXBQ")</f>
        <v>0</v>
      </c>
      <c r="V35" t="s">
        <v>216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217</v>
      </c>
      <c r="F36" t="s">
        <v>28</v>
      </c>
      <c r="G36" t="s">
        <v>218</v>
      </c>
      <c r="H36" s="1">
        <v>39799</v>
      </c>
      <c r="I36" s="1">
        <v>45581.62377858082</v>
      </c>
      <c r="J36" t="s">
        <v>219</v>
      </c>
      <c r="K36" t="s">
        <v>169</v>
      </c>
      <c r="L36" s="1">
        <v>39799</v>
      </c>
      <c r="M36" t="s">
        <v>220</v>
      </c>
      <c r="N36" t="s">
        <v>221</v>
      </c>
      <c r="O36" t="s">
        <v>222</v>
      </c>
      <c r="S36" t="b">
        <v>1</v>
      </c>
      <c r="U36" s="2">
        <f>HYPERLINK("https://sbirkapp.gov.cz/detail/SPPLMZLCTHPH4PKQ", "https://sbirkapp.gov.cz/detail/SPPLMZLCTHPH4PKQ")</f>
        <v>0</v>
      </c>
      <c r="V36" t="s">
        <v>223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224</v>
      </c>
      <c r="F37" t="s">
        <v>28</v>
      </c>
      <c r="G37" t="s">
        <v>225</v>
      </c>
      <c r="H37" s="1">
        <v>39568</v>
      </c>
      <c r="I37" s="1">
        <v>45581.61957536362</v>
      </c>
      <c r="J37" t="s">
        <v>226</v>
      </c>
      <c r="K37" t="s">
        <v>169</v>
      </c>
      <c r="L37" s="1">
        <v>39568</v>
      </c>
      <c r="M37" t="s">
        <v>220</v>
      </c>
      <c r="N37" t="s">
        <v>221</v>
      </c>
      <c r="O37" t="s">
        <v>222</v>
      </c>
      <c r="S37" t="b">
        <v>1</v>
      </c>
      <c r="U37" s="2">
        <f>HYPERLINK("https://sbirkapp.gov.cz/detail/SPPVOSGBX7IM4YXU", "https://sbirkapp.gov.cz/detail/SPPVOSGBX7IM4YXU")</f>
        <v>0</v>
      </c>
      <c r="V37" t="s">
        <v>227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228</v>
      </c>
      <c r="F38" t="s">
        <v>28</v>
      </c>
      <c r="G38" t="s">
        <v>229</v>
      </c>
      <c r="H38" s="1">
        <v>35333</v>
      </c>
      <c r="I38" s="1">
        <v>45581.61746448268</v>
      </c>
      <c r="J38" t="s">
        <v>230</v>
      </c>
      <c r="K38" t="s">
        <v>169</v>
      </c>
      <c r="L38" s="1">
        <v>35335</v>
      </c>
      <c r="M38" t="s">
        <v>220</v>
      </c>
      <c r="N38" t="s">
        <v>221</v>
      </c>
      <c r="O38" t="s">
        <v>222</v>
      </c>
      <c r="S38" t="b">
        <v>1</v>
      </c>
      <c r="U38" s="2">
        <f>HYPERLINK("https://sbirkapp.gov.cz/detail/SPPSKUYF4Q3SFFMM", "https://sbirkapp.gov.cz/detail/SPPSKUYF4Q3SFFMM")</f>
        <v>0</v>
      </c>
      <c r="V38" t="s">
        <v>231</v>
      </c>
      <c r="W38">
        <v>2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232</v>
      </c>
      <c r="F39" t="s">
        <v>28</v>
      </c>
      <c r="G39" t="s">
        <v>233</v>
      </c>
      <c r="H39" s="1">
        <v>33646</v>
      </c>
      <c r="I39" s="1">
        <v>45581.59205296361</v>
      </c>
      <c r="J39" t="s">
        <v>234</v>
      </c>
      <c r="K39" t="s">
        <v>169</v>
      </c>
      <c r="L39" s="1">
        <v>33647</v>
      </c>
      <c r="M39" t="s">
        <v>220</v>
      </c>
      <c r="N39" t="s">
        <v>221</v>
      </c>
      <c r="Q39" t="s">
        <v>235</v>
      </c>
      <c r="S39" t="b">
        <v>1</v>
      </c>
      <c r="U39" s="2">
        <f>HYPERLINK("https://sbirkapp.gov.cz/detail/SPPYTT7N75HYSWBW", "https://sbirkapp.gov.cz/detail/SPPYTT7N75HYSWBW")</f>
        <v>0</v>
      </c>
      <c r="V39" t="s">
        <v>236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237</v>
      </c>
      <c r="F40" t="s">
        <v>28</v>
      </c>
      <c r="G40" t="s">
        <v>238</v>
      </c>
      <c r="H40" s="1">
        <v>39008</v>
      </c>
      <c r="I40" s="1">
        <v>45581.58619866766</v>
      </c>
      <c r="J40" t="s">
        <v>239</v>
      </c>
      <c r="K40" t="s">
        <v>169</v>
      </c>
      <c r="L40" s="1">
        <v>39009</v>
      </c>
      <c r="M40" t="s">
        <v>240</v>
      </c>
      <c r="N40" t="s">
        <v>241</v>
      </c>
      <c r="S40" t="b">
        <v>1</v>
      </c>
      <c r="U40" s="2">
        <f>HYPERLINK("https://sbirkapp.gov.cz/detail/SPPLXETV4Y6ICWBO", "https://sbirkapp.gov.cz/detail/SPPLXETV4Y6ICWBO")</f>
        <v>0</v>
      </c>
      <c r="V40" t="s">
        <v>242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243</v>
      </c>
      <c r="F41" t="s">
        <v>28</v>
      </c>
      <c r="G41" t="s">
        <v>244</v>
      </c>
      <c r="H41" s="1">
        <v>43607</v>
      </c>
      <c r="I41" s="1">
        <v>45581.53745007601</v>
      </c>
      <c r="J41" t="s">
        <v>245</v>
      </c>
      <c r="K41" t="s">
        <v>169</v>
      </c>
      <c r="L41" s="1">
        <v>43607</v>
      </c>
      <c r="M41" t="s">
        <v>246</v>
      </c>
      <c r="N41" t="s">
        <v>247</v>
      </c>
      <c r="S41" t="b">
        <v>1</v>
      </c>
      <c r="U41" s="2">
        <f>HYPERLINK("https://sbirkapp.gov.cz/detail/SPPK4JRE6RVDQNP4", "https://sbirkapp.gov.cz/detail/SPPK4JRE6RVDQNP4")</f>
        <v>0</v>
      </c>
      <c r="V41" t="s">
        <v>248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249</v>
      </c>
      <c r="F42" t="s">
        <v>28</v>
      </c>
      <c r="G42" t="s">
        <v>250</v>
      </c>
      <c r="H42" s="1">
        <v>45560</v>
      </c>
      <c r="I42" s="1">
        <v>45560.56528741035</v>
      </c>
      <c r="J42" t="s">
        <v>157</v>
      </c>
      <c r="K42" t="s">
        <v>31</v>
      </c>
      <c r="M42" t="s">
        <v>251</v>
      </c>
      <c r="N42" t="s">
        <v>252</v>
      </c>
      <c r="P42" t="s">
        <v>253</v>
      </c>
      <c r="S42" t="b">
        <v>1</v>
      </c>
      <c r="U42" s="2">
        <f>HYPERLINK("https://sbirkapp.gov.cz/detail/SPPDSP5GGTBQL6YQ", "https://sbirkapp.gov.cz/detail/SPPDSP5GGTBQL6YQ")</f>
        <v>0</v>
      </c>
      <c r="V42" t="s">
        <v>254</v>
      </c>
      <c r="W42">
        <v>3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255</v>
      </c>
      <c r="F43" t="s">
        <v>28</v>
      </c>
      <c r="G43" t="s">
        <v>79</v>
      </c>
      <c r="H43" s="1">
        <v>45469</v>
      </c>
      <c r="I43" s="1">
        <v>45469.62782554699</v>
      </c>
      <c r="J43" t="s">
        <v>256</v>
      </c>
      <c r="K43" t="s">
        <v>31</v>
      </c>
      <c r="M43" t="s">
        <v>47</v>
      </c>
      <c r="N43" t="s">
        <v>48</v>
      </c>
      <c r="O43" t="s">
        <v>49</v>
      </c>
      <c r="S43" t="b">
        <v>1</v>
      </c>
      <c r="U43" s="2">
        <f>HYPERLINK("https://sbirkapp.gov.cz/detail/SPP4GSZBGQBPAMWW", "https://sbirkapp.gov.cz/detail/SPP4GSZBGQBPAMWW")</f>
        <v>0</v>
      </c>
      <c r="V43" t="s">
        <v>257</v>
      </c>
      <c r="W43">
        <v>2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258</v>
      </c>
      <c r="F44" t="s">
        <v>28</v>
      </c>
      <c r="G44" t="s">
        <v>259</v>
      </c>
      <c r="H44" s="1">
        <v>45469</v>
      </c>
      <c r="I44" s="1">
        <v>45469.57254391925</v>
      </c>
      <c r="J44" t="s">
        <v>260</v>
      </c>
      <c r="K44" t="s">
        <v>31</v>
      </c>
      <c r="M44" t="s">
        <v>60</v>
      </c>
      <c r="N44" t="s">
        <v>61</v>
      </c>
      <c r="O44" t="s">
        <v>62</v>
      </c>
      <c r="S44" t="b">
        <v>1</v>
      </c>
      <c r="U44" s="2">
        <f>HYPERLINK("https://sbirkapp.gov.cz/detail/SPPL3QKYSXLDPOCO", "https://sbirkapp.gov.cz/detail/SPPL3QKYSXLDPOCO")</f>
        <v>0</v>
      </c>
      <c r="V44" t="s">
        <v>261</v>
      </c>
      <c r="W44">
        <v>2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262</v>
      </c>
      <c r="F45" t="s">
        <v>28</v>
      </c>
      <c r="G45" t="s">
        <v>263</v>
      </c>
      <c r="H45" s="1">
        <v>45469</v>
      </c>
      <c r="I45" s="1">
        <v>45469.56818595152</v>
      </c>
      <c r="J45" t="s">
        <v>264</v>
      </c>
      <c r="K45" t="s">
        <v>31</v>
      </c>
      <c r="M45" t="s">
        <v>74</v>
      </c>
      <c r="N45" t="s">
        <v>75</v>
      </c>
      <c r="O45" t="s">
        <v>76</v>
      </c>
      <c r="S45" t="b">
        <v>1</v>
      </c>
      <c r="U45" s="2">
        <f>HYPERLINK("https://sbirkapp.gov.cz/detail/SPPM62FD2UFC3VYC", "https://sbirkapp.gov.cz/detail/SPPM62FD2UFC3VYC")</f>
        <v>0</v>
      </c>
      <c r="V45" t="s">
        <v>265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266</v>
      </c>
      <c r="F46" t="s">
        <v>28</v>
      </c>
      <c r="G46" t="s">
        <v>267</v>
      </c>
      <c r="H46" s="1">
        <v>45427</v>
      </c>
      <c r="I46" s="1">
        <v>45427.63797368758</v>
      </c>
      <c r="J46" t="s">
        <v>268</v>
      </c>
      <c r="K46" t="s">
        <v>31</v>
      </c>
      <c r="M46" t="s">
        <v>74</v>
      </c>
      <c r="N46" t="s">
        <v>75</v>
      </c>
      <c r="O46" t="s">
        <v>76</v>
      </c>
      <c r="S46" t="b">
        <v>1</v>
      </c>
      <c r="U46" s="2">
        <f>HYPERLINK("https://sbirkapp.gov.cz/detail/SPPOZRUCJJ4EYX5S", "https://sbirkapp.gov.cz/detail/SPPOZRUCJJ4EYX5S")</f>
        <v>0</v>
      </c>
      <c r="V46" t="s">
        <v>269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270</v>
      </c>
      <c r="F47" t="s">
        <v>28</v>
      </c>
      <c r="G47" t="s">
        <v>79</v>
      </c>
      <c r="H47" s="1">
        <v>45378</v>
      </c>
      <c r="I47" s="1">
        <v>45378.46042877211</v>
      </c>
      <c r="J47" t="s">
        <v>271</v>
      </c>
      <c r="K47" t="s">
        <v>31</v>
      </c>
      <c r="M47" t="s">
        <v>47</v>
      </c>
      <c r="N47" t="s">
        <v>48</v>
      </c>
      <c r="O47" t="s">
        <v>49</v>
      </c>
      <c r="S47" t="b">
        <v>1</v>
      </c>
      <c r="U47" s="2">
        <f>HYPERLINK("https://sbirkapp.gov.cz/detail/SPPOQGNFSX2GBVB6", "https://sbirkapp.gov.cz/detail/SPPOQGNFSX2GBVB6")</f>
        <v>0</v>
      </c>
      <c r="V47" t="s">
        <v>272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273</v>
      </c>
      <c r="F48" t="s">
        <v>37</v>
      </c>
      <c r="G48" t="s">
        <v>274</v>
      </c>
      <c r="H48" s="1">
        <v>34905</v>
      </c>
      <c r="I48" s="1">
        <v>45378.3952535423</v>
      </c>
      <c r="J48" t="s">
        <v>275</v>
      </c>
      <c r="K48" t="s">
        <v>169</v>
      </c>
      <c r="L48" s="1">
        <v>34906</v>
      </c>
      <c r="M48" t="s">
        <v>276</v>
      </c>
      <c r="N48" t="s">
        <v>277</v>
      </c>
      <c r="S48" t="b">
        <v>1</v>
      </c>
      <c r="U48" s="2">
        <f>HYPERLINK("https://sbirkapp.gov.cz/detail/SPPU6IENJCENDFN4", "https://sbirkapp.gov.cz/detail/SPPU6IENJCENDFN4")</f>
        <v>0</v>
      </c>
      <c r="V48" t="s">
        <v>278</v>
      </c>
      <c r="W48">
        <v>2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279</v>
      </c>
      <c r="F49" t="s">
        <v>37</v>
      </c>
      <c r="G49" t="s">
        <v>280</v>
      </c>
      <c r="H49" s="1">
        <v>34219</v>
      </c>
      <c r="I49" s="1">
        <v>45378.39157143244</v>
      </c>
      <c r="J49" t="s">
        <v>281</v>
      </c>
      <c r="K49" t="s">
        <v>169</v>
      </c>
      <c r="L49" s="1">
        <v>34220</v>
      </c>
      <c r="M49" t="s">
        <v>276</v>
      </c>
      <c r="N49" t="s">
        <v>277</v>
      </c>
      <c r="S49" t="b">
        <v>1</v>
      </c>
      <c r="U49" s="2">
        <f>HYPERLINK("https://sbirkapp.gov.cz/detail/SPPFYJV5U6H52HLS", "https://sbirkapp.gov.cz/detail/SPPFYJV5U6H52HLS")</f>
        <v>0</v>
      </c>
      <c r="V49" t="s">
        <v>282</v>
      </c>
      <c r="W49">
        <v>2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283</v>
      </c>
      <c r="F50" t="s">
        <v>28</v>
      </c>
      <c r="G50" t="s">
        <v>284</v>
      </c>
      <c r="H50" s="1">
        <v>45322</v>
      </c>
      <c r="I50" s="1">
        <v>45322.58388091018</v>
      </c>
      <c r="J50" t="s">
        <v>285</v>
      </c>
      <c r="K50" t="s">
        <v>31</v>
      </c>
      <c r="M50" t="s">
        <v>74</v>
      </c>
      <c r="N50" t="s">
        <v>75</v>
      </c>
      <c r="O50" t="s">
        <v>76</v>
      </c>
      <c r="S50" t="b">
        <v>1</v>
      </c>
      <c r="U50" s="2">
        <f>HYPERLINK("https://sbirkapp.gov.cz/detail/SPPXHIQE7I3546QQ", "https://sbirkapp.gov.cz/detail/SPPXHIQE7I3546QQ")</f>
        <v>0</v>
      </c>
      <c r="V50" t="s">
        <v>286</v>
      </c>
      <c r="W50">
        <v>2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287</v>
      </c>
      <c r="F51" t="s">
        <v>28</v>
      </c>
      <c r="G51" t="s">
        <v>288</v>
      </c>
      <c r="H51" s="1">
        <v>45322</v>
      </c>
      <c r="I51" s="1">
        <v>45322.57338684188</v>
      </c>
      <c r="J51" t="s">
        <v>285</v>
      </c>
      <c r="K51" t="s">
        <v>31</v>
      </c>
      <c r="M51" t="s">
        <v>289</v>
      </c>
      <c r="N51" t="s">
        <v>290</v>
      </c>
      <c r="S51" t="b">
        <v>1</v>
      </c>
      <c r="U51" s="2">
        <f>HYPERLINK("https://sbirkapp.gov.cz/detail/SPPGJDKNQ7KFFJG4", "https://sbirkapp.gov.cz/detail/SPPGJDKNQ7KFFJG4")</f>
        <v>0</v>
      </c>
      <c r="V51" t="s">
        <v>291</v>
      </c>
      <c r="W51">
        <v>1</v>
      </c>
    </row>
    <row r="52" spans="1:23">
      <c r="A52" t="s">
        <v>23</v>
      </c>
      <c r="B52" t="s">
        <v>24</v>
      </c>
      <c r="C52" t="s">
        <v>25</v>
      </c>
      <c r="D52" t="s">
        <v>26</v>
      </c>
      <c r="E52" t="s">
        <v>292</v>
      </c>
      <c r="F52" t="s">
        <v>37</v>
      </c>
      <c r="G52" t="s">
        <v>293</v>
      </c>
      <c r="H52" s="1">
        <v>45265</v>
      </c>
      <c r="I52" s="1">
        <v>45267.62819971408</v>
      </c>
      <c r="J52" t="s">
        <v>294</v>
      </c>
      <c r="K52" t="s">
        <v>31</v>
      </c>
      <c r="M52" t="s">
        <v>119</v>
      </c>
      <c r="N52" t="s">
        <v>120</v>
      </c>
      <c r="O52" t="s">
        <v>142</v>
      </c>
      <c r="R52" t="s">
        <v>143</v>
      </c>
      <c r="S52" t="b">
        <v>0</v>
      </c>
      <c r="T52" s="1">
        <v>45999</v>
      </c>
      <c r="U52" s="2">
        <f>HYPERLINK("https://sbirkapp.gov.cz/detail/SPPOAU3CVKUCCARM", "https://sbirkapp.gov.cz/detail/SPPOAU3CVKUCCARM")</f>
        <v>0</v>
      </c>
      <c r="V52" t="s">
        <v>295</v>
      </c>
      <c r="W52">
        <v>2</v>
      </c>
    </row>
    <row r="53" spans="1:23">
      <c r="A53" t="s">
        <v>23</v>
      </c>
      <c r="B53" t="s">
        <v>24</v>
      </c>
      <c r="C53" t="s">
        <v>25</v>
      </c>
      <c r="D53" t="s">
        <v>26</v>
      </c>
      <c r="E53" t="s">
        <v>296</v>
      </c>
      <c r="F53" t="s">
        <v>28</v>
      </c>
      <c r="G53" t="s">
        <v>297</v>
      </c>
      <c r="H53" s="1">
        <v>45266</v>
      </c>
      <c r="I53" s="1">
        <v>45266.66715700781</v>
      </c>
      <c r="J53" t="s">
        <v>294</v>
      </c>
      <c r="K53" t="s">
        <v>31</v>
      </c>
      <c r="M53" t="s">
        <v>298</v>
      </c>
      <c r="N53" t="s">
        <v>299</v>
      </c>
      <c r="O53" t="s">
        <v>300</v>
      </c>
      <c r="S53" t="b">
        <v>1</v>
      </c>
      <c r="U53" s="2">
        <f>HYPERLINK("https://sbirkapp.gov.cz/detail/SPPOAN3KCMXCNFEI", "https://sbirkapp.gov.cz/detail/SPPOAN3KCMXCNFEI")</f>
        <v>0</v>
      </c>
      <c r="V53" t="s">
        <v>301</v>
      </c>
      <c r="W53">
        <v>1</v>
      </c>
    </row>
    <row r="54" spans="1:23">
      <c r="A54" t="s">
        <v>23</v>
      </c>
      <c r="B54" t="s">
        <v>24</v>
      </c>
      <c r="C54" t="s">
        <v>25</v>
      </c>
      <c r="D54" t="s">
        <v>26</v>
      </c>
      <c r="E54" t="s">
        <v>302</v>
      </c>
      <c r="F54" t="s">
        <v>28</v>
      </c>
      <c r="G54" t="s">
        <v>303</v>
      </c>
      <c r="H54" s="1">
        <v>45266</v>
      </c>
      <c r="I54" s="1">
        <v>45266.66430380499</v>
      </c>
      <c r="J54" t="s">
        <v>304</v>
      </c>
      <c r="K54" t="s">
        <v>31</v>
      </c>
      <c r="M54" t="s">
        <v>32</v>
      </c>
      <c r="N54" t="s">
        <v>33</v>
      </c>
      <c r="O54" t="s">
        <v>305</v>
      </c>
      <c r="R54" t="s">
        <v>306</v>
      </c>
      <c r="S54" t="b">
        <v>1</v>
      </c>
      <c r="T54" s="1">
        <v>46388</v>
      </c>
      <c r="U54" s="2">
        <f>HYPERLINK("https://sbirkapp.gov.cz/detail/SPPKGBDXWASSC5FC", "https://sbirkapp.gov.cz/detail/SPPKGBDXWASSC5FC")</f>
        <v>0</v>
      </c>
      <c r="V54" t="s">
        <v>307</v>
      </c>
      <c r="W54">
        <v>1</v>
      </c>
    </row>
    <row r="55" spans="1:23">
      <c r="A55" t="s">
        <v>23</v>
      </c>
      <c r="B55" t="s">
        <v>24</v>
      </c>
      <c r="C55" t="s">
        <v>25</v>
      </c>
      <c r="D55" t="s">
        <v>26</v>
      </c>
      <c r="E55" t="s">
        <v>308</v>
      </c>
      <c r="F55" t="s">
        <v>28</v>
      </c>
      <c r="G55" t="s">
        <v>90</v>
      </c>
      <c r="H55" s="1">
        <v>45266</v>
      </c>
      <c r="I55" s="1">
        <v>45266.65062987608</v>
      </c>
      <c r="J55" t="s">
        <v>294</v>
      </c>
      <c r="K55" t="s">
        <v>31</v>
      </c>
      <c r="M55" t="s">
        <v>91</v>
      </c>
      <c r="N55" t="s">
        <v>92</v>
      </c>
      <c r="P55" t="s">
        <v>309</v>
      </c>
      <c r="R55" t="s">
        <v>310</v>
      </c>
      <c r="S55" t="b">
        <v>0</v>
      </c>
      <c r="T55" s="1">
        <v>45658</v>
      </c>
      <c r="U55" s="2">
        <f>HYPERLINK("https://sbirkapp.gov.cz/detail/SPPGCSJOMA5YUDOC", "https://sbirkapp.gov.cz/detail/SPPGCSJOMA5YUDOC")</f>
        <v>0</v>
      </c>
      <c r="V55" t="s">
        <v>311</v>
      </c>
      <c r="W55">
        <v>1</v>
      </c>
    </row>
    <row r="56" spans="1:23">
      <c r="A56" t="s">
        <v>23</v>
      </c>
      <c r="B56" t="s">
        <v>24</v>
      </c>
      <c r="C56" t="s">
        <v>25</v>
      </c>
      <c r="D56" t="s">
        <v>26</v>
      </c>
      <c r="E56" t="s">
        <v>312</v>
      </c>
      <c r="F56" t="s">
        <v>28</v>
      </c>
      <c r="G56" t="s">
        <v>313</v>
      </c>
      <c r="H56" s="1">
        <v>45266</v>
      </c>
      <c r="I56" s="1">
        <v>45266.6139302792</v>
      </c>
      <c r="J56" t="s">
        <v>294</v>
      </c>
      <c r="K56" t="s">
        <v>31</v>
      </c>
      <c r="M56" t="s">
        <v>109</v>
      </c>
      <c r="N56" t="s">
        <v>110</v>
      </c>
      <c r="Q56" t="s">
        <v>314</v>
      </c>
      <c r="S56" t="b">
        <v>1</v>
      </c>
      <c r="U56" s="2">
        <f>HYPERLINK("https://sbirkapp.gov.cz/detail/SPPDLEN4E4SRQB5Q", "https://sbirkapp.gov.cz/detail/SPPDLEN4E4SRQB5Q")</f>
        <v>0</v>
      </c>
      <c r="V56" t="s">
        <v>315</v>
      </c>
      <c r="W56">
        <v>1</v>
      </c>
    </row>
    <row r="57" spans="1:23">
      <c r="A57" t="s">
        <v>23</v>
      </c>
      <c r="B57" t="s">
        <v>24</v>
      </c>
      <c r="C57" t="s">
        <v>25</v>
      </c>
      <c r="D57" t="s">
        <v>26</v>
      </c>
      <c r="E57" t="s">
        <v>316</v>
      </c>
      <c r="F57" t="s">
        <v>28</v>
      </c>
      <c r="G57" t="s">
        <v>317</v>
      </c>
      <c r="H57" s="1">
        <v>45266</v>
      </c>
      <c r="I57" s="1">
        <v>45266.59909715678</v>
      </c>
      <c r="J57" t="s">
        <v>294</v>
      </c>
      <c r="K57" t="s">
        <v>31</v>
      </c>
      <c r="M57" t="s">
        <v>103</v>
      </c>
      <c r="N57" t="s">
        <v>104</v>
      </c>
      <c r="P57" t="s">
        <v>318</v>
      </c>
      <c r="Q57" t="s">
        <v>319</v>
      </c>
      <c r="S57" t="b">
        <v>1</v>
      </c>
      <c r="U57" s="2">
        <f>HYPERLINK("https://sbirkapp.gov.cz/detail/SPPRAEK6HRB5DH2Y", "https://sbirkapp.gov.cz/detail/SPPRAEK6HRB5DH2Y")</f>
        <v>0</v>
      </c>
      <c r="V57" t="s">
        <v>320</v>
      </c>
      <c r="W57">
        <v>2</v>
      </c>
    </row>
    <row r="58" spans="1:23">
      <c r="A58" t="s">
        <v>23</v>
      </c>
      <c r="B58" t="s">
        <v>24</v>
      </c>
      <c r="C58" t="s">
        <v>25</v>
      </c>
      <c r="D58" t="s">
        <v>26</v>
      </c>
      <c r="E58" t="s">
        <v>321</v>
      </c>
      <c r="F58" t="s">
        <v>28</v>
      </c>
      <c r="G58" t="s">
        <v>322</v>
      </c>
      <c r="H58" s="1">
        <v>45266</v>
      </c>
      <c r="I58" s="1">
        <v>45266.59602299493</v>
      </c>
      <c r="J58" t="s">
        <v>294</v>
      </c>
      <c r="K58" t="s">
        <v>31</v>
      </c>
      <c r="M58" t="s">
        <v>97</v>
      </c>
      <c r="N58" t="s">
        <v>98</v>
      </c>
      <c r="P58" t="s">
        <v>323</v>
      </c>
      <c r="Q58" t="s">
        <v>324</v>
      </c>
      <c r="S58" t="b">
        <v>1</v>
      </c>
      <c r="U58" s="2">
        <f>HYPERLINK("https://sbirkapp.gov.cz/detail/SPPBHCYCOZMYFL5M", "https://sbirkapp.gov.cz/detail/SPPBHCYCOZMYFL5M")</f>
        <v>0</v>
      </c>
      <c r="V58" t="s">
        <v>325</v>
      </c>
      <c r="W58">
        <v>1</v>
      </c>
    </row>
    <row r="59" spans="1:23">
      <c r="A59" t="s">
        <v>23</v>
      </c>
      <c r="B59" t="s">
        <v>24</v>
      </c>
      <c r="C59" t="s">
        <v>25</v>
      </c>
      <c r="D59" t="s">
        <v>26</v>
      </c>
      <c r="E59" t="s">
        <v>326</v>
      </c>
      <c r="F59" t="s">
        <v>28</v>
      </c>
      <c r="G59" t="s">
        <v>327</v>
      </c>
      <c r="H59" s="1">
        <v>45266</v>
      </c>
      <c r="I59" s="1">
        <v>45266.59317920101</v>
      </c>
      <c r="J59" t="s">
        <v>294</v>
      </c>
      <c r="K59" t="s">
        <v>31</v>
      </c>
      <c r="M59" t="s">
        <v>200</v>
      </c>
      <c r="N59" t="s">
        <v>201</v>
      </c>
      <c r="P59" t="s">
        <v>328</v>
      </c>
      <c r="Q59" t="s">
        <v>329</v>
      </c>
      <c r="S59" t="b">
        <v>1</v>
      </c>
      <c r="U59" s="2">
        <f>HYPERLINK("https://sbirkapp.gov.cz/detail/SPP6KR63HGJ5STKS", "https://sbirkapp.gov.cz/detail/SPP6KR63HGJ5STKS")</f>
        <v>0</v>
      </c>
      <c r="V59" t="s">
        <v>330</v>
      </c>
      <c r="W59">
        <v>1</v>
      </c>
    </row>
    <row r="60" spans="1:23">
      <c r="A60" t="s">
        <v>23</v>
      </c>
      <c r="B60" t="s">
        <v>24</v>
      </c>
      <c r="C60" t="s">
        <v>25</v>
      </c>
      <c r="D60" t="s">
        <v>26</v>
      </c>
      <c r="E60" t="s">
        <v>331</v>
      </c>
      <c r="F60" t="s">
        <v>28</v>
      </c>
      <c r="G60" t="s">
        <v>79</v>
      </c>
      <c r="H60" s="1">
        <v>45266</v>
      </c>
      <c r="I60" s="1">
        <v>45266.57388930408</v>
      </c>
      <c r="J60" t="s">
        <v>294</v>
      </c>
      <c r="K60" t="s">
        <v>31</v>
      </c>
      <c r="M60" t="s">
        <v>47</v>
      </c>
      <c r="N60" t="s">
        <v>48</v>
      </c>
      <c r="O60" t="s">
        <v>49</v>
      </c>
      <c r="S60" t="b">
        <v>1</v>
      </c>
      <c r="U60" s="2">
        <f>HYPERLINK("https://sbirkapp.gov.cz/detail/SPPGSG4RAPISMX52", "https://sbirkapp.gov.cz/detail/SPPGSG4RAPISMX52")</f>
        <v>0</v>
      </c>
      <c r="V60" t="s">
        <v>332</v>
      </c>
      <c r="W60">
        <v>1</v>
      </c>
    </row>
    <row r="61" spans="1:23">
      <c r="A61" t="s">
        <v>23</v>
      </c>
      <c r="B61" t="s">
        <v>24</v>
      </c>
      <c r="C61" t="s">
        <v>25</v>
      </c>
      <c r="D61" t="s">
        <v>26</v>
      </c>
      <c r="E61" t="s">
        <v>333</v>
      </c>
      <c r="F61" t="s">
        <v>37</v>
      </c>
      <c r="G61" t="s">
        <v>334</v>
      </c>
      <c r="H61" s="1">
        <v>45258</v>
      </c>
      <c r="I61" s="1">
        <v>45258.60784383825</v>
      </c>
      <c r="J61" t="s">
        <v>335</v>
      </c>
      <c r="K61" t="s">
        <v>31</v>
      </c>
      <c r="M61" t="s">
        <v>336</v>
      </c>
      <c r="N61" t="s">
        <v>337</v>
      </c>
      <c r="S61" t="b">
        <v>1</v>
      </c>
      <c r="U61" s="2">
        <f>HYPERLINK("https://sbirkapp.gov.cz/detail/SPPZIU2BK5RJ2NUW", "https://sbirkapp.gov.cz/detail/SPPZIU2BK5RJ2NUW")</f>
        <v>0</v>
      </c>
      <c r="V61" t="s">
        <v>338</v>
      </c>
      <c r="W61">
        <v>1</v>
      </c>
    </row>
    <row r="62" spans="1:23">
      <c r="A62" t="s">
        <v>23</v>
      </c>
      <c r="B62" t="s">
        <v>24</v>
      </c>
      <c r="C62" t="s">
        <v>25</v>
      </c>
      <c r="D62" t="s">
        <v>26</v>
      </c>
      <c r="E62" t="s">
        <v>339</v>
      </c>
      <c r="F62" t="s">
        <v>37</v>
      </c>
      <c r="G62" t="s">
        <v>340</v>
      </c>
      <c r="H62" s="1">
        <v>37068</v>
      </c>
      <c r="I62" s="1">
        <v>45236.33595209671</v>
      </c>
      <c r="J62" t="s">
        <v>341</v>
      </c>
      <c r="K62" t="s">
        <v>169</v>
      </c>
      <c r="L62" s="1">
        <v>37070</v>
      </c>
      <c r="M62" t="s">
        <v>276</v>
      </c>
      <c r="N62" t="s">
        <v>277</v>
      </c>
      <c r="S62" t="b">
        <v>1</v>
      </c>
      <c r="U62" s="2">
        <f>HYPERLINK("https://sbirkapp.gov.cz/detail/SPPNDXFQQEX4E7MG", "https://sbirkapp.gov.cz/detail/SPPNDXFQQEX4E7MG")</f>
        <v>0</v>
      </c>
      <c r="V62" t="s">
        <v>342</v>
      </c>
      <c r="W62">
        <v>1</v>
      </c>
    </row>
    <row r="63" spans="1:23">
      <c r="A63" t="s">
        <v>23</v>
      </c>
      <c r="B63" t="s">
        <v>24</v>
      </c>
      <c r="C63" t="s">
        <v>25</v>
      </c>
      <c r="D63" t="s">
        <v>26</v>
      </c>
      <c r="E63" t="s">
        <v>343</v>
      </c>
      <c r="F63" t="s">
        <v>37</v>
      </c>
      <c r="G63" t="s">
        <v>344</v>
      </c>
      <c r="H63" s="1">
        <v>36032</v>
      </c>
      <c r="I63" s="1">
        <v>45236.33382780343</v>
      </c>
      <c r="J63" t="s">
        <v>345</v>
      </c>
      <c r="K63" t="s">
        <v>169</v>
      </c>
      <c r="L63" s="1">
        <v>36038</v>
      </c>
      <c r="M63" t="s">
        <v>276</v>
      </c>
      <c r="N63" t="s">
        <v>277</v>
      </c>
      <c r="O63" t="s">
        <v>346</v>
      </c>
      <c r="S63" t="b">
        <v>1</v>
      </c>
      <c r="U63" s="2">
        <f>HYPERLINK("https://sbirkapp.gov.cz/detail/SPPFPC7PH5WOMA66", "https://sbirkapp.gov.cz/detail/SPPFPC7PH5WOMA66")</f>
        <v>0</v>
      </c>
      <c r="V63" t="s">
        <v>347</v>
      </c>
      <c r="W63">
        <v>2</v>
      </c>
    </row>
    <row r="64" spans="1:23">
      <c r="A64" t="s">
        <v>23</v>
      </c>
      <c r="B64" t="s">
        <v>24</v>
      </c>
      <c r="C64" t="s">
        <v>25</v>
      </c>
      <c r="D64" t="s">
        <v>26</v>
      </c>
      <c r="E64" t="s">
        <v>348</v>
      </c>
      <c r="F64" t="s">
        <v>37</v>
      </c>
      <c r="G64" t="s">
        <v>349</v>
      </c>
      <c r="H64" s="1">
        <v>35941</v>
      </c>
      <c r="I64" s="1">
        <v>45236.33065370724</v>
      </c>
      <c r="J64" t="s">
        <v>350</v>
      </c>
      <c r="K64" t="s">
        <v>169</v>
      </c>
      <c r="L64" s="1">
        <v>35942</v>
      </c>
      <c r="M64" t="s">
        <v>276</v>
      </c>
      <c r="N64" t="s">
        <v>277</v>
      </c>
      <c r="Q64" t="s">
        <v>351</v>
      </c>
      <c r="S64" t="b">
        <v>1</v>
      </c>
      <c r="U64" s="2">
        <f>HYPERLINK("https://sbirkapp.gov.cz/detail/SPPIQSDFHNZNRGYO", "https://sbirkapp.gov.cz/detail/SPPIQSDFHNZNRGYO")</f>
        <v>0</v>
      </c>
      <c r="V64" t="s">
        <v>352</v>
      </c>
      <c r="W64">
        <v>2</v>
      </c>
    </row>
    <row r="65" spans="1:23">
      <c r="A65" t="s">
        <v>23</v>
      </c>
      <c r="B65" t="s">
        <v>24</v>
      </c>
      <c r="C65" t="s">
        <v>25</v>
      </c>
      <c r="D65" t="s">
        <v>26</v>
      </c>
      <c r="E65" t="s">
        <v>353</v>
      </c>
      <c r="F65" t="s">
        <v>28</v>
      </c>
      <c r="G65" t="s">
        <v>354</v>
      </c>
      <c r="H65" s="1">
        <v>45217</v>
      </c>
      <c r="I65" s="1">
        <v>45219.33369585501</v>
      </c>
      <c r="J65" t="s">
        <v>355</v>
      </c>
      <c r="K65" t="s">
        <v>31</v>
      </c>
      <c r="M65" t="s">
        <v>356</v>
      </c>
      <c r="N65" t="s">
        <v>357</v>
      </c>
      <c r="S65" t="b">
        <v>1</v>
      </c>
      <c r="U65" s="2">
        <f>HYPERLINK("https://sbirkapp.gov.cz/detail/SPPF6YJFWB4NRZ52", "https://sbirkapp.gov.cz/detail/SPPF6YJFWB4NRZ52")</f>
        <v>0</v>
      </c>
      <c r="V65" t="s">
        <v>358</v>
      </c>
      <c r="W65">
        <v>1</v>
      </c>
    </row>
    <row r="66" spans="1:23">
      <c r="A66" t="s">
        <v>23</v>
      </c>
      <c r="B66" t="s">
        <v>24</v>
      </c>
      <c r="C66" t="s">
        <v>25</v>
      </c>
      <c r="D66" t="s">
        <v>26</v>
      </c>
      <c r="E66" t="s">
        <v>359</v>
      </c>
      <c r="F66" t="s">
        <v>28</v>
      </c>
      <c r="G66" t="s">
        <v>360</v>
      </c>
      <c r="H66" s="1">
        <v>45217</v>
      </c>
      <c r="I66" s="1">
        <v>45217.64133483881</v>
      </c>
      <c r="J66" t="s">
        <v>361</v>
      </c>
      <c r="K66" t="s">
        <v>31</v>
      </c>
      <c r="M66" t="s">
        <v>67</v>
      </c>
      <c r="N66" t="s">
        <v>68</v>
      </c>
      <c r="O66" t="s">
        <v>69</v>
      </c>
      <c r="S66" t="b">
        <v>1</v>
      </c>
      <c r="U66" s="2">
        <f>HYPERLINK("https://sbirkapp.gov.cz/detail/SPPJNNXHYRZGI24G", "https://sbirkapp.gov.cz/detail/SPPJNNXHYRZGI24G")</f>
        <v>0</v>
      </c>
      <c r="V66" t="s">
        <v>362</v>
      </c>
      <c r="W66">
        <v>3</v>
      </c>
    </row>
    <row r="67" spans="1:23">
      <c r="A67" t="s">
        <v>23</v>
      </c>
      <c r="B67" t="s">
        <v>24</v>
      </c>
      <c r="C67" t="s">
        <v>25</v>
      </c>
      <c r="D67" t="s">
        <v>26</v>
      </c>
      <c r="E67" t="s">
        <v>363</v>
      </c>
      <c r="F67" t="s">
        <v>28</v>
      </c>
      <c r="G67" t="s">
        <v>364</v>
      </c>
      <c r="H67" s="1">
        <v>42865</v>
      </c>
      <c r="I67" s="1">
        <v>45217.63963923381</v>
      </c>
      <c r="J67" t="s">
        <v>365</v>
      </c>
      <c r="K67" t="s">
        <v>169</v>
      </c>
      <c r="L67" s="1">
        <v>42865</v>
      </c>
      <c r="M67" t="s">
        <v>366</v>
      </c>
      <c r="N67" t="s">
        <v>367</v>
      </c>
      <c r="O67" t="s">
        <v>69</v>
      </c>
      <c r="Q67" t="s">
        <v>368</v>
      </c>
      <c r="S67" t="b">
        <v>1</v>
      </c>
      <c r="U67" s="2">
        <f>HYPERLINK("https://sbirkapp.gov.cz/detail/SPPPNJAOW5Z2I76M", "https://sbirkapp.gov.cz/detail/SPPPNJAOW5Z2I76M")</f>
        <v>0</v>
      </c>
      <c r="V67" t="s">
        <v>369</v>
      </c>
      <c r="W67">
        <v>2</v>
      </c>
    </row>
    <row r="68" spans="1:23">
      <c r="A68" t="s">
        <v>23</v>
      </c>
      <c r="B68" t="s">
        <v>24</v>
      </c>
      <c r="C68" t="s">
        <v>25</v>
      </c>
      <c r="D68" t="s">
        <v>26</v>
      </c>
      <c r="E68" t="s">
        <v>370</v>
      </c>
      <c r="F68" t="s">
        <v>28</v>
      </c>
      <c r="G68" t="s">
        <v>371</v>
      </c>
      <c r="H68" s="1">
        <v>41542</v>
      </c>
      <c r="I68" s="1">
        <v>45217.63751446134</v>
      </c>
      <c r="J68" t="s">
        <v>372</v>
      </c>
      <c r="K68" t="s">
        <v>169</v>
      </c>
      <c r="L68" s="1">
        <v>41543</v>
      </c>
      <c r="M68" t="s">
        <v>366</v>
      </c>
      <c r="N68" t="s">
        <v>367</v>
      </c>
      <c r="O68" t="s">
        <v>69</v>
      </c>
      <c r="Q68" t="s">
        <v>373</v>
      </c>
      <c r="S68" t="b">
        <v>1</v>
      </c>
      <c r="U68" s="2">
        <f>HYPERLINK("https://sbirkapp.gov.cz/detail/SPPCKM747VRVDSEU", "https://sbirkapp.gov.cz/detail/SPPCKM747VRVDSEU")</f>
        <v>0</v>
      </c>
      <c r="V68" t="s">
        <v>374</v>
      </c>
      <c r="W68">
        <v>2</v>
      </c>
    </row>
    <row r="69" spans="1:23">
      <c r="A69" t="s">
        <v>23</v>
      </c>
      <c r="B69" t="s">
        <v>24</v>
      </c>
      <c r="C69" t="s">
        <v>25</v>
      </c>
      <c r="D69" t="s">
        <v>26</v>
      </c>
      <c r="E69" t="s">
        <v>375</v>
      </c>
      <c r="F69" t="s">
        <v>28</v>
      </c>
      <c r="G69" t="s">
        <v>376</v>
      </c>
      <c r="H69" s="1">
        <v>41024</v>
      </c>
      <c r="I69" s="1">
        <v>45217.63587671291</v>
      </c>
      <c r="J69" t="s">
        <v>377</v>
      </c>
      <c r="K69" t="s">
        <v>169</v>
      </c>
      <c r="L69" s="1">
        <v>41024</v>
      </c>
      <c r="M69" t="s">
        <v>366</v>
      </c>
      <c r="N69" t="s">
        <v>367</v>
      </c>
      <c r="Q69" t="s">
        <v>378</v>
      </c>
      <c r="S69" t="b">
        <v>1</v>
      </c>
      <c r="U69" s="2">
        <f>HYPERLINK("https://sbirkapp.gov.cz/detail/SPP5TEA377MJM7QO", "https://sbirkapp.gov.cz/detail/SPP5TEA377MJM7QO")</f>
        <v>0</v>
      </c>
      <c r="V69" t="s">
        <v>379</v>
      </c>
      <c r="W69">
        <v>2</v>
      </c>
    </row>
    <row r="70" spans="1:23">
      <c r="A70" t="s">
        <v>23</v>
      </c>
      <c r="B70" t="s">
        <v>24</v>
      </c>
      <c r="C70" t="s">
        <v>25</v>
      </c>
      <c r="D70" t="s">
        <v>26</v>
      </c>
      <c r="E70" t="s">
        <v>380</v>
      </c>
      <c r="F70" t="s">
        <v>28</v>
      </c>
      <c r="G70" t="s">
        <v>250</v>
      </c>
      <c r="H70" s="1">
        <v>45189</v>
      </c>
      <c r="I70" s="1">
        <v>45190.32962675963</v>
      </c>
      <c r="J70" t="s">
        <v>294</v>
      </c>
      <c r="K70" t="s">
        <v>31</v>
      </c>
      <c r="M70" t="s">
        <v>381</v>
      </c>
      <c r="N70" t="s">
        <v>382</v>
      </c>
      <c r="R70" t="s">
        <v>383</v>
      </c>
      <c r="S70" t="b">
        <v>0</v>
      </c>
      <c r="T70" s="1">
        <v>45658</v>
      </c>
      <c r="U70" s="2">
        <f>HYPERLINK("https://sbirkapp.gov.cz/detail/SPP3PTZW4JFZ7L3O", "https://sbirkapp.gov.cz/detail/SPP3PTZW4JFZ7L3O")</f>
        <v>0</v>
      </c>
      <c r="V70" t="s">
        <v>384</v>
      </c>
      <c r="W70">
        <v>1</v>
      </c>
    </row>
    <row r="71" spans="1:23">
      <c r="A71" t="s">
        <v>23</v>
      </c>
      <c r="B71" t="s">
        <v>24</v>
      </c>
      <c r="C71" t="s">
        <v>25</v>
      </c>
      <c r="D71" t="s">
        <v>26</v>
      </c>
      <c r="E71" t="s">
        <v>385</v>
      </c>
      <c r="F71" t="s">
        <v>28</v>
      </c>
      <c r="G71" t="s">
        <v>114</v>
      </c>
      <c r="H71" s="1">
        <v>45189</v>
      </c>
      <c r="I71" s="1">
        <v>45189.5098673816</v>
      </c>
      <c r="J71" t="s">
        <v>386</v>
      </c>
      <c r="K71" t="s">
        <v>31</v>
      </c>
      <c r="M71" t="s">
        <v>47</v>
      </c>
      <c r="N71" t="s">
        <v>48</v>
      </c>
      <c r="O71" t="s">
        <v>387</v>
      </c>
      <c r="S71" t="b">
        <v>1</v>
      </c>
      <c r="U71" s="2">
        <f>HYPERLINK("https://sbirkapp.gov.cz/detail/SPPRCTUGLYAV3EK4", "https://sbirkapp.gov.cz/detail/SPPRCTUGLYAV3EK4")</f>
        <v>0</v>
      </c>
      <c r="V71" t="s">
        <v>388</v>
      </c>
      <c r="W71">
        <v>1</v>
      </c>
    </row>
    <row r="72" spans="1:23">
      <c r="A72" t="s">
        <v>23</v>
      </c>
      <c r="B72" t="s">
        <v>24</v>
      </c>
      <c r="C72" t="s">
        <v>25</v>
      </c>
      <c r="D72" t="s">
        <v>26</v>
      </c>
      <c r="E72" t="s">
        <v>389</v>
      </c>
      <c r="F72" t="s">
        <v>28</v>
      </c>
      <c r="G72" t="s">
        <v>390</v>
      </c>
      <c r="H72" s="1">
        <v>44510</v>
      </c>
      <c r="I72" s="1">
        <v>45139.38142420347</v>
      </c>
      <c r="J72" t="s">
        <v>391</v>
      </c>
      <c r="K72" t="s">
        <v>169</v>
      </c>
      <c r="L72" s="1">
        <v>44511</v>
      </c>
      <c r="M72" t="s">
        <v>32</v>
      </c>
      <c r="N72" t="s">
        <v>33</v>
      </c>
      <c r="Q72" t="s">
        <v>392</v>
      </c>
      <c r="R72" t="s">
        <v>306</v>
      </c>
      <c r="S72" t="b">
        <v>1</v>
      </c>
      <c r="T72" s="1">
        <v>46388</v>
      </c>
      <c r="U72" s="2">
        <f>HYPERLINK("https://sbirkapp.gov.cz/detail/SPPDO5QL2JFEFL5G", "https://sbirkapp.gov.cz/detail/SPPDO5QL2JFEFL5G")</f>
        <v>0</v>
      </c>
      <c r="V72" t="s">
        <v>393</v>
      </c>
      <c r="W72">
        <v>1</v>
      </c>
    </row>
    <row r="73" spans="1:23">
      <c r="A73" t="s">
        <v>23</v>
      </c>
      <c r="B73" t="s">
        <v>24</v>
      </c>
      <c r="C73" t="s">
        <v>25</v>
      </c>
      <c r="D73" t="s">
        <v>26</v>
      </c>
      <c r="E73" t="s">
        <v>394</v>
      </c>
      <c r="F73" t="s">
        <v>28</v>
      </c>
      <c r="G73" t="s">
        <v>395</v>
      </c>
      <c r="H73" s="1">
        <v>42718</v>
      </c>
      <c r="I73" s="1">
        <v>45139.37827392804</v>
      </c>
      <c r="J73" t="s">
        <v>396</v>
      </c>
      <c r="K73" t="s">
        <v>169</v>
      </c>
      <c r="L73" s="1">
        <v>42719</v>
      </c>
      <c r="M73" t="s">
        <v>397</v>
      </c>
      <c r="N73" t="s">
        <v>398</v>
      </c>
      <c r="R73" t="s">
        <v>399</v>
      </c>
      <c r="S73" t="b">
        <v>0</v>
      </c>
      <c r="T73" s="1">
        <v>45841</v>
      </c>
      <c r="U73" s="2">
        <f>HYPERLINK("https://sbirkapp.gov.cz/detail/SPP445SIBRPPPJ36", "https://sbirkapp.gov.cz/detail/SPP445SIBRPPPJ36")</f>
        <v>0</v>
      </c>
      <c r="V73" t="s">
        <v>400</v>
      </c>
      <c r="W73">
        <v>1</v>
      </c>
    </row>
    <row r="74" spans="1:23">
      <c r="A74" t="s">
        <v>23</v>
      </c>
      <c r="B74" t="s">
        <v>24</v>
      </c>
      <c r="C74" t="s">
        <v>25</v>
      </c>
      <c r="D74" t="s">
        <v>26</v>
      </c>
      <c r="E74" t="s">
        <v>401</v>
      </c>
      <c r="F74" t="s">
        <v>28</v>
      </c>
      <c r="G74" t="s">
        <v>402</v>
      </c>
      <c r="H74" s="1">
        <v>45098</v>
      </c>
      <c r="I74" s="1">
        <v>45099.37852714561</v>
      </c>
      <c r="J74" t="s">
        <v>403</v>
      </c>
      <c r="K74" t="s">
        <v>31</v>
      </c>
      <c r="M74" t="s">
        <v>404</v>
      </c>
      <c r="N74" t="s">
        <v>405</v>
      </c>
      <c r="S74" t="b">
        <v>1</v>
      </c>
      <c r="U74" s="2">
        <f>HYPERLINK("https://sbirkapp.gov.cz/detail/SPPLDI7KAWRN5AXI", "https://sbirkapp.gov.cz/detail/SPPLDI7KAWRN5AXI")</f>
        <v>0</v>
      </c>
      <c r="V74" t="s">
        <v>406</v>
      </c>
      <c r="W74">
        <v>1</v>
      </c>
    </row>
    <row r="75" spans="1:23">
      <c r="A75" t="s">
        <v>23</v>
      </c>
      <c r="B75" t="s">
        <v>24</v>
      </c>
      <c r="C75" t="s">
        <v>25</v>
      </c>
      <c r="D75" t="s">
        <v>26</v>
      </c>
      <c r="E75" t="s">
        <v>407</v>
      </c>
      <c r="F75" t="s">
        <v>28</v>
      </c>
      <c r="G75" t="s">
        <v>408</v>
      </c>
      <c r="H75" s="1">
        <v>45070</v>
      </c>
      <c r="I75" s="1">
        <v>45070.6051509491</v>
      </c>
      <c r="J75" t="s">
        <v>409</v>
      </c>
      <c r="K75" t="s">
        <v>31</v>
      </c>
      <c r="M75" t="s">
        <v>74</v>
      </c>
      <c r="N75" t="s">
        <v>75</v>
      </c>
      <c r="O75" t="s">
        <v>76</v>
      </c>
      <c r="Q75" t="s">
        <v>410</v>
      </c>
      <c r="S75" t="b">
        <v>1</v>
      </c>
      <c r="U75" s="2">
        <f>HYPERLINK("https://sbirkapp.gov.cz/detail/SPP436BZY344XGX4", "https://sbirkapp.gov.cz/detail/SPP436BZY344XGX4")</f>
        <v>0</v>
      </c>
      <c r="V75" t="s">
        <v>411</v>
      </c>
      <c r="W75">
        <v>1</v>
      </c>
    </row>
    <row r="76" spans="1:23">
      <c r="A76" t="s">
        <v>23</v>
      </c>
      <c r="B76" t="s">
        <v>24</v>
      </c>
      <c r="C76" t="s">
        <v>25</v>
      </c>
      <c r="D76" t="s">
        <v>26</v>
      </c>
      <c r="E76" t="s">
        <v>412</v>
      </c>
      <c r="F76" t="s">
        <v>28</v>
      </c>
      <c r="G76" t="s">
        <v>413</v>
      </c>
      <c r="H76" s="1">
        <v>45070</v>
      </c>
      <c r="I76" s="1">
        <v>45070.60459888379</v>
      </c>
      <c r="J76" t="s">
        <v>409</v>
      </c>
      <c r="K76" t="s">
        <v>31</v>
      </c>
      <c r="M76" t="s">
        <v>60</v>
      </c>
      <c r="N76" t="s">
        <v>61</v>
      </c>
      <c r="O76" t="s">
        <v>62</v>
      </c>
      <c r="S76" t="b">
        <v>1</v>
      </c>
      <c r="U76" s="2">
        <f>HYPERLINK("https://sbirkapp.gov.cz/detail/SPP3TTTQHCVQG7L2", "https://sbirkapp.gov.cz/detail/SPP3TTTQHCVQG7L2")</f>
        <v>0</v>
      </c>
      <c r="V76" t="s">
        <v>414</v>
      </c>
      <c r="W76">
        <v>2</v>
      </c>
    </row>
    <row r="77" spans="1:23">
      <c r="A77" t="s">
        <v>23</v>
      </c>
      <c r="B77" t="s">
        <v>24</v>
      </c>
      <c r="C77" t="s">
        <v>25</v>
      </c>
      <c r="D77" t="s">
        <v>26</v>
      </c>
      <c r="E77" t="s">
        <v>415</v>
      </c>
      <c r="F77" t="s">
        <v>37</v>
      </c>
      <c r="G77" t="s">
        <v>416</v>
      </c>
      <c r="H77" s="1">
        <v>45062</v>
      </c>
      <c r="I77" s="1">
        <v>45063.32630374093</v>
      </c>
      <c r="J77" t="s">
        <v>417</v>
      </c>
      <c r="K77" t="s">
        <v>31</v>
      </c>
      <c r="M77" t="s">
        <v>152</v>
      </c>
      <c r="N77" t="s">
        <v>153</v>
      </c>
      <c r="O77" t="s">
        <v>418</v>
      </c>
      <c r="S77" t="b">
        <v>1</v>
      </c>
      <c r="U77" s="2">
        <f>HYPERLINK("https://sbirkapp.gov.cz/detail/SPPNGWAF2YCZPJSE", "https://sbirkapp.gov.cz/detail/SPPNGWAF2YCZPJSE")</f>
        <v>0</v>
      </c>
      <c r="V77" t="s">
        <v>419</v>
      </c>
      <c r="W77">
        <v>1</v>
      </c>
    </row>
    <row r="78" spans="1:23">
      <c r="A78" t="s">
        <v>23</v>
      </c>
      <c r="B78" t="s">
        <v>24</v>
      </c>
      <c r="C78" t="s">
        <v>25</v>
      </c>
      <c r="D78" t="s">
        <v>26</v>
      </c>
      <c r="E78" t="s">
        <v>420</v>
      </c>
      <c r="F78" t="s">
        <v>28</v>
      </c>
      <c r="G78" t="s">
        <v>114</v>
      </c>
      <c r="H78" s="1">
        <v>44979</v>
      </c>
      <c r="I78" s="1">
        <v>44979.5355875196</v>
      </c>
      <c r="J78" t="s">
        <v>421</v>
      </c>
      <c r="K78" t="s">
        <v>31</v>
      </c>
      <c r="M78" t="s">
        <v>47</v>
      </c>
      <c r="N78" t="s">
        <v>48</v>
      </c>
      <c r="O78" t="s">
        <v>49</v>
      </c>
      <c r="Q78" t="s">
        <v>422</v>
      </c>
      <c r="S78" t="b">
        <v>1</v>
      </c>
      <c r="U78" s="2">
        <f>HYPERLINK("https://sbirkapp.gov.cz/detail/SPP32BISHLHPK4TK", "https://sbirkapp.gov.cz/detail/SPP32BISHLHPK4TK")</f>
        <v>0</v>
      </c>
      <c r="V78" t="s">
        <v>423</v>
      </c>
      <c r="W78">
        <v>1</v>
      </c>
    </row>
    <row r="79" spans="1:23">
      <c r="A79" t="s">
        <v>23</v>
      </c>
      <c r="B79" t="s">
        <v>24</v>
      </c>
      <c r="C79" t="s">
        <v>25</v>
      </c>
      <c r="D79" t="s">
        <v>26</v>
      </c>
      <c r="E79" t="s">
        <v>424</v>
      </c>
      <c r="F79" t="s">
        <v>28</v>
      </c>
      <c r="G79" t="s">
        <v>425</v>
      </c>
      <c r="H79" s="1">
        <v>44951</v>
      </c>
      <c r="I79" s="1">
        <v>44951.45850039917</v>
      </c>
      <c r="J79" t="s">
        <v>426</v>
      </c>
      <c r="K79" t="s">
        <v>31</v>
      </c>
      <c r="M79" t="s">
        <v>74</v>
      </c>
      <c r="N79" t="s">
        <v>75</v>
      </c>
      <c r="P79" t="s">
        <v>427</v>
      </c>
      <c r="Q79" t="s">
        <v>428</v>
      </c>
      <c r="S79" t="b">
        <v>1</v>
      </c>
      <c r="U79" s="2">
        <f>HYPERLINK("https://sbirkapp.gov.cz/detail/SPPYYAFD7UORCW7I", "https://sbirkapp.gov.cz/detail/SPPYYAFD7UORCW7I")</f>
        <v>0</v>
      </c>
      <c r="V79" t="s">
        <v>429</v>
      </c>
      <c r="W79">
        <v>1</v>
      </c>
    </row>
    <row r="80" spans="1:23">
      <c r="A80" t="s">
        <v>23</v>
      </c>
      <c r="B80" t="s">
        <v>24</v>
      </c>
      <c r="C80" t="s">
        <v>25</v>
      </c>
      <c r="D80" t="s">
        <v>26</v>
      </c>
      <c r="E80" t="s">
        <v>430</v>
      </c>
      <c r="F80" t="s">
        <v>37</v>
      </c>
      <c r="G80" t="s">
        <v>431</v>
      </c>
      <c r="H80" s="1">
        <v>44915</v>
      </c>
      <c r="I80" s="1">
        <v>44915.53686098207</v>
      </c>
      <c r="J80" t="s">
        <v>432</v>
      </c>
      <c r="K80" t="s">
        <v>31</v>
      </c>
      <c r="M80" t="s">
        <v>119</v>
      </c>
      <c r="N80" t="s">
        <v>120</v>
      </c>
      <c r="O80" t="s">
        <v>142</v>
      </c>
      <c r="Q80" t="s">
        <v>433</v>
      </c>
      <c r="R80" t="s">
        <v>143</v>
      </c>
      <c r="S80" t="b">
        <v>0</v>
      </c>
      <c r="T80" s="1">
        <v>45999</v>
      </c>
      <c r="U80" s="2">
        <f>HYPERLINK("https://sbirkapp.gov.cz/detail/SPPIC3FP4PJKZOU6", "https://sbirkapp.gov.cz/detail/SPPIC3FP4PJKZOU6")</f>
        <v>0</v>
      </c>
      <c r="V80" t="s">
        <v>434</v>
      </c>
      <c r="W80">
        <v>1</v>
      </c>
    </row>
    <row r="81" spans="1:23">
      <c r="A81" t="s">
        <v>23</v>
      </c>
      <c r="B81" t="s">
        <v>24</v>
      </c>
      <c r="C81" t="s">
        <v>25</v>
      </c>
      <c r="D81" t="s">
        <v>26</v>
      </c>
      <c r="E81" t="s">
        <v>435</v>
      </c>
      <c r="F81" t="s">
        <v>28</v>
      </c>
      <c r="G81" t="s">
        <v>90</v>
      </c>
      <c r="H81" s="1">
        <v>44902</v>
      </c>
      <c r="I81" s="1">
        <v>44903.4355219538</v>
      </c>
      <c r="J81" t="s">
        <v>432</v>
      </c>
      <c r="K81" t="s">
        <v>31</v>
      </c>
      <c r="M81" t="s">
        <v>91</v>
      </c>
      <c r="N81" t="s">
        <v>92</v>
      </c>
      <c r="R81" t="s">
        <v>186</v>
      </c>
      <c r="S81" t="b">
        <v>0</v>
      </c>
      <c r="T81" s="1">
        <v>45292</v>
      </c>
      <c r="U81" s="2">
        <f>HYPERLINK("https://sbirkapp.gov.cz/detail/SPPWHBLG4VYPB57E", "https://sbirkapp.gov.cz/detail/SPPWHBLG4VYPB57E")</f>
        <v>0</v>
      </c>
      <c r="V81" t="s">
        <v>436</v>
      </c>
      <c r="W81">
        <v>1</v>
      </c>
    </row>
    <row r="82" spans="1:23">
      <c r="A82" t="s">
        <v>23</v>
      </c>
      <c r="B82" t="s">
        <v>24</v>
      </c>
      <c r="C82" t="s">
        <v>25</v>
      </c>
      <c r="D82" t="s">
        <v>26</v>
      </c>
      <c r="E82" t="s">
        <v>437</v>
      </c>
      <c r="F82" t="s">
        <v>28</v>
      </c>
      <c r="G82" t="s">
        <v>438</v>
      </c>
      <c r="H82" s="1">
        <v>44902</v>
      </c>
      <c r="I82" s="1">
        <v>44902.65263017601</v>
      </c>
      <c r="J82" t="s">
        <v>432</v>
      </c>
      <c r="K82" t="s">
        <v>31</v>
      </c>
      <c r="M82" t="s">
        <v>97</v>
      </c>
      <c r="N82" t="s">
        <v>98</v>
      </c>
      <c r="O82" t="s">
        <v>439</v>
      </c>
      <c r="R82" t="s">
        <v>99</v>
      </c>
      <c r="S82" t="b">
        <v>0</v>
      </c>
      <c r="T82" s="1">
        <v>45292</v>
      </c>
      <c r="U82" s="2">
        <f>HYPERLINK("https://sbirkapp.gov.cz/detail/SPPYLJLQRLWZF3FY", "https://sbirkapp.gov.cz/detail/SPPYLJLQRLWZF3FY")</f>
        <v>0</v>
      </c>
      <c r="V82" t="s">
        <v>440</v>
      </c>
      <c r="W82">
        <v>2</v>
      </c>
    </row>
    <row r="83" spans="1:23">
      <c r="A83" t="s">
        <v>23</v>
      </c>
      <c r="B83" t="s">
        <v>24</v>
      </c>
      <c r="C83" t="s">
        <v>25</v>
      </c>
      <c r="D83" t="s">
        <v>26</v>
      </c>
      <c r="E83" t="s">
        <v>441</v>
      </c>
      <c r="F83" t="s">
        <v>28</v>
      </c>
      <c r="G83" t="s">
        <v>442</v>
      </c>
      <c r="H83" s="1">
        <v>44902</v>
      </c>
      <c r="I83" s="1">
        <v>44902.65052979896</v>
      </c>
      <c r="J83" t="s">
        <v>432</v>
      </c>
      <c r="K83" t="s">
        <v>31</v>
      </c>
      <c r="M83" t="s">
        <v>103</v>
      </c>
      <c r="N83" t="s">
        <v>104</v>
      </c>
      <c r="O83" t="s">
        <v>443</v>
      </c>
      <c r="R83" t="s">
        <v>444</v>
      </c>
      <c r="S83" t="b">
        <v>0</v>
      </c>
      <c r="T83" s="1">
        <v>45292</v>
      </c>
      <c r="U83" s="2">
        <f>HYPERLINK("https://sbirkapp.gov.cz/detail/SPPJ2V4A7FTFHJFS", "https://sbirkapp.gov.cz/detail/SPPJ2V4A7FTFHJFS")</f>
        <v>0</v>
      </c>
      <c r="V83" t="s">
        <v>445</v>
      </c>
      <c r="W83">
        <v>2</v>
      </c>
    </row>
    <row r="84" spans="1:23">
      <c r="A84" t="s">
        <v>23</v>
      </c>
      <c r="B84" t="s">
        <v>24</v>
      </c>
      <c r="C84" t="s">
        <v>25</v>
      </c>
      <c r="D84" t="s">
        <v>26</v>
      </c>
      <c r="E84" t="s">
        <v>446</v>
      </c>
      <c r="F84" t="s">
        <v>37</v>
      </c>
      <c r="G84" t="s">
        <v>447</v>
      </c>
      <c r="H84" s="1">
        <v>44901</v>
      </c>
      <c r="I84" s="1">
        <v>44902.54924470576</v>
      </c>
      <c r="J84" t="s">
        <v>432</v>
      </c>
      <c r="K84" t="s">
        <v>31</v>
      </c>
      <c r="M84" t="s">
        <v>40</v>
      </c>
      <c r="N84" t="s">
        <v>41</v>
      </c>
      <c r="Q84" t="s">
        <v>448</v>
      </c>
      <c r="S84" t="b">
        <v>1</v>
      </c>
      <c r="U84" s="2">
        <f>HYPERLINK("https://sbirkapp.gov.cz/detail/SPPBDCSMTWBR4YHA", "https://sbirkapp.gov.cz/detail/SPPBDCSMTWBR4YHA")</f>
        <v>0</v>
      </c>
      <c r="V84" t="s">
        <v>449</v>
      </c>
      <c r="W84">
        <v>5</v>
      </c>
    </row>
    <row r="85" spans="1:23">
      <c r="A85" t="s">
        <v>23</v>
      </c>
      <c r="B85" t="s">
        <v>24</v>
      </c>
      <c r="C85" t="s">
        <v>25</v>
      </c>
      <c r="D85" t="s">
        <v>26</v>
      </c>
      <c r="E85" t="s">
        <v>450</v>
      </c>
      <c r="F85" t="s">
        <v>28</v>
      </c>
      <c r="G85" t="s">
        <v>451</v>
      </c>
      <c r="H85" s="1">
        <v>44818</v>
      </c>
      <c r="I85" s="1">
        <v>44818.51664075676</v>
      </c>
      <c r="J85" t="s">
        <v>452</v>
      </c>
      <c r="K85" t="s">
        <v>31</v>
      </c>
      <c r="M85" t="s">
        <v>103</v>
      </c>
      <c r="N85" t="s">
        <v>104</v>
      </c>
      <c r="O85" t="s">
        <v>443</v>
      </c>
      <c r="Q85" t="s">
        <v>453</v>
      </c>
      <c r="R85" t="s">
        <v>444</v>
      </c>
      <c r="S85" t="b">
        <v>0</v>
      </c>
      <c r="T85" s="1">
        <v>45292</v>
      </c>
      <c r="U85" s="2">
        <f>HYPERLINK("https://sbirkapp.gov.cz/detail/SPPYR7JRD5CLD74Y", "https://sbirkapp.gov.cz/detail/SPPYR7JRD5CLD74Y")</f>
        <v>0</v>
      </c>
      <c r="V85" t="s">
        <v>454</v>
      </c>
      <c r="W85">
        <v>1</v>
      </c>
    </row>
    <row r="86" spans="1:23">
      <c r="A86" t="s">
        <v>23</v>
      </c>
      <c r="B86" t="s">
        <v>24</v>
      </c>
      <c r="C86" t="s">
        <v>25</v>
      </c>
      <c r="D86" t="s">
        <v>26</v>
      </c>
      <c r="E86" t="s">
        <v>455</v>
      </c>
      <c r="F86" t="s">
        <v>37</v>
      </c>
      <c r="G86" t="s">
        <v>456</v>
      </c>
      <c r="H86" s="1">
        <v>44810</v>
      </c>
      <c r="I86" s="1">
        <v>44811.48088576696</v>
      </c>
      <c r="J86" t="s">
        <v>457</v>
      </c>
      <c r="K86" t="s">
        <v>31</v>
      </c>
      <c r="M86" t="s">
        <v>170</v>
      </c>
      <c r="N86" t="s">
        <v>171</v>
      </c>
      <c r="O86" t="s">
        <v>458</v>
      </c>
      <c r="R86" t="s">
        <v>459</v>
      </c>
      <c r="S86" t="b">
        <v>0</v>
      </c>
      <c r="T86" s="1">
        <v>45658</v>
      </c>
      <c r="U86" s="2">
        <f>HYPERLINK("https://sbirkapp.gov.cz/detail/SPPFTPUTEYQ3YJGO", "https://sbirkapp.gov.cz/detail/SPPFTPUTEYQ3YJGO")</f>
        <v>0</v>
      </c>
      <c r="V86" t="s">
        <v>460</v>
      </c>
      <c r="W86">
        <v>1</v>
      </c>
    </row>
    <row r="87" spans="1:23">
      <c r="A87" t="s">
        <v>23</v>
      </c>
      <c r="B87" t="s">
        <v>24</v>
      </c>
      <c r="C87" t="s">
        <v>25</v>
      </c>
      <c r="D87" t="s">
        <v>26</v>
      </c>
      <c r="E87" t="s">
        <v>461</v>
      </c>
      <c r="F87" t="s">
        <v>28</v>
      </c>
      <c r="G87" t="s">
        <v>462</v>
      </c>
      <c r="H87" s="1">
        <v>44734</v>
      </c>
      <c r="I87" s="1">
        <v>44735.46680670198</v>
      </c>
      <c r="J87" t="s">
        <v>463</v>
      </c>
      <c r="K87" t="s">
        <v>31</v>
      </c>
      <c r="M87" t="s">
        <v>103</v>
      </c>
      <c r="N87" t="s">
        <v>104</v>
      </c>
      <c r="O87" t="s">
        <v>443</v>
      </c>
      <c r="Q87" t="s">
        <v>453</v>
      </c>
      <c r="R87" t="s">
        <v>444</v>
      </c>
      <c r="S87" t="b">
        <v>0</v>
      </c>
      <c r="T87" s="1">
        <v>45292</v>
      </c>
      <c r="U87" s="2">
        <f>HYPERLINK("https://sbirkapp.gov.cz/detail/SPPSMO66GZGK36WK", "https://sbirkapp.gov.cz/detail/SPPSMO66GZGK36WK")</f>
        <v>0</v>
      </c>
      <c r="V87" t="s">
        <v>464</v>
      </c>
      <c r="W87">
        <v>2</v>
      </c>
    </row>
    <row r="88" spans="1:23">
      <c r="A88" t="s">
        <v>23</v>
      </c>
      <c r="B88" t="s">
        <v>24</v>
      </c>
      <c r="C88" t="s">
        <v>25</v>
      </c>
      <c r="D88" t="s">
        <v>26</v>
      </c>
      <c r="E88" t="s">
        <v>465</v>
      </c>
      <c r="F88" t="s">
        <v>28</v>
      </c>
      <c r="G88" t="s">
        <v>45</v>
      </c>
      <c r="H88" s="1">
        <v>44734</v>
      </c>
      <c r="I88" s="1">
        <v>44735.35742005089</v>
      </c>
      <c r="J88" t="s">
        <v>466</v>
      </c>
      <c r="K88" t="s">
        <v>31</v>
      </c>
      <c r="M88" t="s">
        <v>47</v>
      </c>
      <c r="N88" t="s">
        <v>48</v>
      </c>
      <c r="Q88" t="s">
        <v>467</v>
      </c>
      <c r="S88" t="b">
        <v>1</v>
      </c>
      <c r="U88" s="2">
        <f>HYPERLINK("https://sbirkapp.gov.cz/detail/SPPBROD7XPEJ4J6E", "https://sbirkapp.gov.cz/detail/SPPBROD7XPEJ4J6E")</f>
        <v>0</v>
      </c>
      <c r="V88" t="s">
        <v>468</v>
      </c>
      <c r="W88">
        <v>1</v>
      </c>
    </row>
    <row r="89" spans="1:23">
      <c r="A89" t="s">
        <v>23</v>
      </c>
      <c r="B89" t="s">
        <v>24</v>
      </c>
      <c r="C89" t="s">
        <v>25</v>
      </c>
      <c r="D89" t="s">
        <v>26</v>
      </c>
      <c r="E89" t="s">
        <v>469</v>
      </c>
      <c r="F89" t="s">
        <v>28</v>
      </c>
      <c r="G89" t="s">
        <v>470</v>
      </c>
      <c r="H89" s="1">
        <v>44734</v>
      </c>
      <c r="I89" s="1">
        <v>44734.68275294235</v>
      </c>
      <c r="J89" t="s">
        <v>471</v>
      </c>
      <c r="K89" t="s">
        <v>31</v>
      </c>
      <c r="M89" t="s">
        <v>60</v>
      </c>
      <c r="N89" t="s">
        <v>61</v>
      </c>
      <c r="Q89" t="s">
        <v>472</v>
      </c>
      <c r="S89" t="b">
        <v>1</v>
      </c>
      <c r="U89" s="2">
        <f>HYPERLINK("https://sbirkapp.gov.cz/detail/SPP53IXNZQRSUCNY", "https://sbirkapp.gov.cz/detail/SPP53IXNZQRSUCNY")</f>
        <v>0</v>
      </c>
      <c r="V89" t="s">
        <v>473</v>
      </c>
      <c r="W89">
        <v>2</v>
      </c>
    </row>
    <row r="90" spans="1:23">
      <c r="A90" t="s">
        <v>23</v>
      </c>
      <c r="B90" t="s">
        <v>24</v>
      </c>
      <c r="C90" t="s">
        <v>25</v>
      </c>
      <c r="D90" t="s">
        <v>26</v>
      </c>
      <c r="E90" t="s">
        <v>474</v>
      </c>
      <c r="F90" t="s">
        <v>37</v>
      </c>
      <c r="G90" t="s">
        <v>475</v>
      </c>
      <c r="H90" s="1">
        <v>44726</v>
      </c>
      <c r="I90" s="1">
        <v>44727.64142628536</v>
      </c>
      <c r="J90" t="s">
        <v>476</v>
      </c>
      <c r="K90" t="s">
        <v>31</v>
      </c>
      <c r="M90" t="s">
        <v>119</v>
      </c>
      <c r="N90" t="s">
        <v>120</v>
      </c>
      <c r="P90" t="s">
        <v>477</v>
      </c>
      <c r="Q90" t="s">
        <v>478</v>
      </c>
      <c r="R90" t="s">
        <v>143</v>
      </c>
      <c r="S90" t="b">
        <v>0</v>
      </c>
      <c r="T90" s="1">
        <v>45999</v>
      </c>
      <c r="U90" s="2">
        <f>HYPERLINK("https://sbirkapp.gov.cz/detail/SPPN4YUHENZM6TAM", "https://sbirkapp.gov.cz/detail/SPPN4YUHENZM6TAM")</f>
        <v>0</v>
      </c>
      <c r="V90" t="s">
        <v>479</v>
      </c>
      <c r="W90">
        <v>1</v>
      </c>
    </row>
    <row r="91" spans="1:23">
      <c r="A91" t="s">
        <v>23</v>
      </c>
      <c r="B91" t="s">
        <v>24</v>
      </c>
      <c r="C91" t="s">
        <v>25</v>
      </c>
      <c r="D91" t="s">
        <v>26</v>
      </c>
      <c r="E91" t="s">
        <v>480</v>
      </c>
      <c r="F91" t="s">
        <v>28</v>
      </c>
      <c r="G91" t="s">
        <v>481</v>
      </c>
      <c r="H91" s="1">
        <v>44538</v>
      </c>
      <c r="I91" s="1">
        <v>44713.31180612319</v>
      </c>
      <c r="J91" t="s">
        <v>391</v>
      </c>
      <c r="K91" t="s">
        <v>169</v>
      </c>
      <c r="L91" s="1">
        <v>44539</v>
      </c>
      <c r="M91" t="s">
        <v>103</v>
      </c>
      <c r="N91" t="s">
        <v>104</v>
      </c>
      <c r="Q91" t="s">
        <v>482</v>
      </c>
      <c r="R91" t="s">
        <v>444</v>
      </c>
      <c r="S91" t="b">
        <v>0</v>
      </c>
      <c r="T91" s="1">
        <v>45292</v>
      </c>
      <c r="U91" s="2">
        <f>HYPERLINK("https://sbirkapp.gov.cz/detail/SPPFVLMOF3RIGSIC", "https://sbirkapp.gov.cz/detail/SPPFVLMOF3RIGSIC")</f>
        <v>0</v>
      </c>
      <c r="V91" t="s">
        <v>483</v>
      </c>
      <c r="W91">
        <v>1</v>
      </c>
    </row>
    <row r="92" spans="1:23">
      <c r="A92" t="s">
        <v>23</v>
      </c>
      <c r="B92" t="s">
        <v>24</v>
      </c>
      <c r="C92" t="s">
        <v>25</v>
      </c>
      <c r="D92" t="s">
        <v>26</v>
      </c>
      <c r="E92" t="s">
        <v>484</v>
      </c>
      <c r="F92" t="s">
        <v>37</v>
      </c>
      <c r="G92" t="s">
        <v>485</v>
      </c>
      <c r="H92" s="1">
        <v>44705</v>
      </c>
      <c r="I92" s="1">
        <v>44706.51981394751</v>
      </c>
      <c r="J92" t="s">
        <v>486</v>
      </c>
      <c r="K92" t="s">
        <v>31</v>
      </c>
      <c r="M92" t="s">
        <v>152</v>
      </c>
      <c r="N92" t="s">
        <v>153</v>
      </c>
      <c r="O92" t="s">
        <v>487</v>
      </c>
      <c r="Q92" t="s">
        <v>488</v>
      </c>
      <c r="S92" t="b">
        <v>1</v>
      </c>
      <c r="U92" s="2">
        <f>HYPERLINK("https://sbirkapp.gov.cz/detail/SPP47HAFGYWO43IC", "https://sbirkapp.gov.cz/detail/SPP47HAFGYWO43IC")</f>
        <v>0</v>
      </c>
      <c r="V92" t="s">
        <v>489</v>
      </c>
      <c r="W92">
        <v>1</v>
      </c>
    </row>
    <row r="93" spans="1:23">
      <c r="A93" t="s">
        <v>23</v>
      </c>
      <c r="B93" t="s">
        <v>24</v>
      </c>
      <c r="C93" t="s">
        <v>25</v>
      </c>
      <c r="D93" t="s">
        <v>26</v>
      </c>
      <c r="E93" t="s">
        <v>490</v>
      </c>
      <c r="F93" t="s">
        <v>37</v>
      </c>
      <c r="G93" t="s">
        <v>491</v>
      </c>
      <c r="H93" s="1">
        <v>44418</v>
      </c>
      <c r="I93" s="1">
        <v>44706.51562416382</v>
      </c>
      <c r="J93" t="s">
        <v>492</v>
      </c>
      <c r="K93" t="s">
        <v>169</v>
      </c>
      <c r="L93" s="1">
        <v>44418</v>
      </c>
      <c r="M93" t="s">
        <v>152</v>
      </c>
      <c r="N93" t="s">
        <v>153</v>
      </c>
      <c r="O93" t="s">
        <v>493</v>
      </c>
      <c r="Q93" t="s">
        <v>494</v>
      </c>
      <c r="S93" t="b">
        <v>1</v>
      </c>
      <c r="U93" s="2">
        <f>HYPERLINK("https://sbirkapp.gov.cz/detail/SPP5SO3B65JOHS6K", "https://sbirkapp.gov.cz/detail/SPP5SO3B65JOHS6K")</f>
        <v>0</v>
      </c>
      <c r="V93" t="s">
        <v>495</v>
      </c>
      <c r="W93">
        <v>1</v>
      </c>
    </row>
    <row r="94" spans="1:23">
      <c r="A94" t="s">
        <v>23</v>
      </c>
      <c r="B94" t="s">
        <v>24</v>
      </c>
      <c r="C94" t="s">
        <v>25</v>
      </c>
      <c r="D94" t="s">
        <v>26</v>
      </c>
      <c r="E94" t="s">
        <v>496</v>
      </c>
      <c r="F94" t="s">
        <v>37</v>
      </c>
      <c r="G94" t="s">
        <v>497</v>
      </c>
      <c r="H94" s="1">
        <v>43662</v>
      </c>
      <c r="I94" s="1">
        <v>44706.51299832982</v>
      </c>
      <c r="J94" t="s">
        <v>498</v>
      </c>
      <c r="K94" t="s">
        <v>169</v>
      </c>
      <c r="L94" s="1">
        <v>43662</v>
      </c>
      <c r="M94" t="s">
        <v>152</v>
      </c>
      <c r="N94" t="s">
        <v>153</v>
      </c>
      <c r="O94" t="s">
        <v>499</v>
      </c>
      <c r="Q94" t="s">
        <v>500</v>
      </c>
      <c r="S94" t="b">
        <v>1</v>
      </c>
      <c r="U94" s="2">
        <f>HYPERLINK("https://sbirkapp.gov.cz/detail/SPPTTHRLGU53WQ6U", "https://sbirkapp.gov.cz/detail/SPPTTHRLGU53WQ6U")</f>
        <v>0</v>
      </c>
      <c r="V94" t="s">
        <v>501</v>
      </c>
      <c r="W94">
        <v>1</v>
      </c>
    </row>
    <row r="95" spans="1:23">
      <c r="A95" t="s">
        <v>23</v>
      </c>
      <c r="B95" t="s">
        <v>24</v>
      </c>
      <c r="C95" t="s">
        <v>25</v>
      </c>
      <c r="D95" t="s">
        <v>26</v>
      </c>
      <c r="E95" t="s">
        <v>502</v>
      </c>
      <c r="F95" t="s">
        <v>37</v>
      </c>
      <c r="G95" t="s">
        <v>503</v>
      </c>
      <c r="H95" s="1">
        <v>43025</v>
      </c>
      <c r="I95" s="1">
        <v>44706.51089679999</v>
      </c>
      <c r="J95" t="s">
        <v>504</v>
      </c>
      <c r="K95" t="s">
        <v>169</v>
      </c>
      <c r="L95" s="1">
        <v>43025</v>
      </c>
      <c r="M95" t="s">
        <v>152</v>
      </c>
      <c r="N95" t="s">
        <v>153</v>
      </c>
      <c r="O95" t="s">
        <v>505</v>
      </c>
      <c r="Q95" t="s">
        <v>506</v>
      </c>
      <c r="S95" t="b">
        <v>1</v>
      </c>
      <c r="U95" s="2">
        <f>HYPERLINK("https://sbirkapp.gov.cz/detail/SPP2DC7SC527BJV6", "https://sbirkapp.gov.cz/detail/SPP2DC7SC527BJV6")</f>
        <v>0</v>
      </c>
      <c r="V95" t="s">
        <v>507</v>
      </c>
      <c r="W95">
        <v>1</v>
      </c>
    </row>
    <row r="96" spans="1:23">
      <c r="A96" t="s">
        <v>23</v>
      </c>
      <c r="B96" t="s">
        <v>24</v>
      </c>
      <c r="C96" t="s">
        <v>25</v>
      </c>
      <c r="D96" t="s">
        <v>26</v>
      </c>
      <c r="E96" t="s">
        <v>508</v>
      </c>
      <c r="F96" t="s">
        <v>37</v>
      </c>
      <c r="G96" t="s">
        <v>509</v>
      </c>
      <c r="H96" s="1">
        <v>42941</v>
      </c>
      <c r="I96" s="1">
        <v>44706.50879572786</v>
      </c>
      <c r="J96" t="s">
        <v>510</v>
      </c>
      <c r="K96" t="s">
        <v>169</v>
      </c>
      <c r="L96" s="1">
        <v>42941</v>
      </c>
      <c r="M96" t="s">
        <v>152</v>
      </c>
      <c r="N96" t="s">
        <v>153</v>
      </c>
      <c r="O96" t="s">
        <v>511</v>
      </c>
      <c r="Q96" t="s">
        <v>512</v>
      </c>
      <c r="S96" t="b">
        <v>1</v>
      </c>
      <c r="U96" s="2">
        <f>HYPERLINK("https://sbirkapp.gov.cz/detail/SPPOZMQEP2PEXO6K", "https://sbirkapp.gov.cz/detail/SPPOZMQEP2PEXO6K")</f>
        <v>0</v>
      </c>
      <c r="V96" t="s">
        <v>513</v>
      </c>
      <c r="W96">
        <v>1</v>
      </c>
    </row>
    <row r="97" spans="1:23">
      <c r="A97" t="s">
        <v>23</v>
      </c>
      <c r="B97" t="s">
        <v>24</v>
      </c>
      <c r="C97" t="s">
        <v>25</v>
      </c>
      <c r="D97" t="s">
        <v>26</v>
      </c>
      <c r="E97" t="s">
        <v>514</v>
      </c>
      <c r="F97" t="s">
        <v>37</v>
      </c>
      <c r="G97" t="s">
        <v>515</v>
      </c>
      <c r="H97" s="1">
        <v>42339</v>
      </c>
      <c r="I97" s="1">
        <v>44706.50668934147</v>
      </c>
      <c r="J97" t="s">
        <v>516</v>
      </c>
      <c r="K97" t="s">
        <v>169</v>
      </c>
      <c r="L97" s="1">
        <v>42339</v>
      </c>
      <c r="M97" t="s">
        <v>152</v>
      </c>
      <c r="N97" t="s">
        <v>153</v>
      </c>
      <c r="O97" t="s">
        <v>517</v>
      </c>
      <c r="Q97" t="s">
        <v>518</v>
      </c>
      <c r="S97" t="b">
        <v>1</v>
      </c>
      <c r="U97" s="2">
        <f>HYPERLINK("https://sbirkapp.gov.cz/detail/SPP5WDSKGT2FXIU2", "https://sbirkapp.gov.cz/detail/SPP5WDSKGT2FXIU2")</f>
        <v>0</v>
      </c>
      <c r="V97" t="s">
        <v>519</v>
      </c>
      <c r="W97">
        <v>1</v>
      </c>
    </row>
    <row r="98" spans="1:23">
      <c r="A98" t="s">
        <v>23</v>
      </c>
      <c r="B98" t="s">
        <v>24</v>
      </c>
      <c r="C98" t="s">
        <v>25</v>
      </c>
      <c r="D98" t="s">
        <v>26</v>
      </c>
      <c r="E98" t="s">
        <v>520</v>
      </c>
      <c r="F98" t="s">
        <v>37</v>
      </c>
      <c r="G98" t="s">
        <v>521</v>
      </c>
      <c r="H98" s="1">
        <v>41498</v>
      </c>
      <c r="I98" s="1">
        <v>44706.50511339986</v>
      </c>
      <c r="J98" t="s">
        <v>522</v>
      </c>
      <c r="K98" t="s">
        <v>169</v>
      </c>
      <c r="L98" s="1">
        <v>41498</v>
      </c>
      <c r="M98" t="s">
        <v>152</v>
      </c>
      <c r="N98" t="s">
        <v>153</v>
      </c>
      <c r="O98" t="s">
        <v>523</v>
      </c>
      <c r="Q98" t="s">
        <v>524</v>
      </c>
      <c r="S98" t="b">
        <v>1</v>
      </c>
      <c r="U98" s="2">
        <f>HYPERLINK("https://sbirkapp.gov.cz/detail/SPP5NP6NFJQYNE76", "https://sbirkapp.gov.cz/detail/SPP5NP6NFJQYNE76")</f>
        <v>0</v>
      </c>
      <c r="V98" t="s">
        <v>525</v>
      </c>
      <c r="W98">
        <v>1</v>
      </c>
    </row>
    <row r="99" spans="1:23">
      <c r="A99" t="s">
        <v>23</v>
      </c>
      <c r="B99" t="s">
        <v>24</v>
      </c>
      <c r="C99" t="s">
        <v>25</v>
      </c>
      <c r="D99" t="s">
        <v>26</v>
      </c>
      <c r="E99" t="s">
        <v>526</v>
      </c>
      <c r="F99" t="s">
        <v>37</v>
      </c>
      <c r="G99" t="s">
        <v>527</v>
      </c>
      <c r="H99" s="1">
        <v>41478</v>
      </c>
      <c r="I99" s="1">
        <v>44706.50353573654</v>
      </c>
      <c r="J99" t="s">
        <v>528</v>
      </c>
      <c r="K99" t="s">
        <v>169</v>
      </c>
      <c r="L99" s="1">
        <v>41479</v>
      </c>
      <c r="M99" t="s">
        <v>152</v>
      </c>
      <c r="N99" t="s">
        <v>153</v>
      </c>
      <c r="O99" t="s">
        <v>87</v>
      </c>
      <c r="Q99" t="s">
        <v>529</v>
      </c>
      <c r="S99" t="b">
        <v>1</v>
      </c>
      <c r="U99" s="2">
        <f>HYPERLINK("https://sbirkapp.gov.cz/detail/SPPJODV3WWSK7OYG", "https://sbirkapp.gov.cz/detail/SPPJODV3WWSK7OYG")</f>
        <v>0</v>
      </c>
      <c r="V99" t="s">
        <v>530</v>
      </c>
      <c r="W99">
        <v>1</v>
      </c>
    </row>
    <row r="100" spans="1:23">
      <c r="A100" t="s">
        <v>23</v>
      </c>
      <c r="B100" t="s">
        <v>24</v>
      </c>
      <c r="C100" t="s">
        <v>25</v>
      </c>
      <c r="D100" t="s">
        <v>26</v>
      </c>
      <c r="E100" t="s">
        <v>531</v>
      </c>
      <c r="F100" t="s">
        <v>37</v>
      </c>
      <c r="G100" t="s">
        <v>532</v>
      </c>
      <c r="H100" s="1">
        <v>41352</v>
      </c>
      <c r="I100" s="1">
        <v>44706.50142587435</v>
      </c>
      <c r="J100" t="s">
        <v>533</v>
      </c>
      <c r="K100" t="s">
        <v>169</v>
      </c>
      <c r="L100" s="1">
        <v>41355</v>
      </c>
      <c r="M100" t="s">
        <v>152</v>
      </c>
      <c r="N100" t="s">
        <v>153</v>
      </c>
      <c r="Q100" t="s">
        <v>534</v>
      </c>
      <c r="S100" t="b">
        <v>1</v>
      </c>
      <c r="U100" s="2">
        <f>HYPERLINK("https://sbirkapp.gov.cz/detail/SPPJIUE5ZBIHSVMG", "https://sbirkapp.gov.cz/detail/SPPJIUE5ZBIHSVMG")</f>
        <v>0</v>
      </c>
      <c r="V100" t="s">
        <v>535</v>
      </c>
      <c r="W100">
        <v>2</v>
      </c>
    </row>
    <row r="101" spans="1:23">
      <c r="A101" t="s">
        <v>23</v>
      </c>
      <c r="B101" t="s">
        <v>24</v>
      </c>
      <c r="C101" t="s">
        <v>25</v>
      </c>
      <c r="D101" t="s">
        <v>26</v>
      </c>
      <c r="E101" t="s">
        <v>536</v>
      </c>
      <c r="F101" t="s">
        <v>28</v>
      </c>
      <c r="G101" t="s">
        <v>537</v>
      </c>
      <c r="H101" s="1">
        <v>44671</v>
      </c>
      <c r="I101" s="1">
        <v>44672.90866756356</v>
      </c>
      <c r="J101" t="s">
        <v>538</v>
      </c>
      <c r="K101" t="s">
        <v>31</v>
      </c>
      <c r="M101" t="s">
        <v>97</v>
      </c>
      <c r="N101" t="s">
        <v>98</v>
      </c>
      <c r="O101" t="s">
        <v>439</v>
      </c>
      <c r="Q101" t="s">
        <v>539</v>
      </c>
      <c r="R101" t="s">
        <v>99</v>
      </c>
      <c r="S101" t="b">
        <v>0</v>
      </c>
      <c r="T101" s="1">
        <v>45292</v>
      </c>
      <c r="U101" s="2">
        <f>HYPERLINK("https://sbirkapp.gov.cz/detail/SPPFQ4LNHG5GGOVW", "https://sbirkapp.gov.cz/detail/SPPFQ4LNHG5GGOVW")</f>
        <v>0</v>
      </c>
      <c r="V101" t="s">
        <v>540</v>
      </c>
      <c r="W101">
        <v>2</v>
      </c>
    </row>
    <row r="102" spans="1:23">
      <c r="A102" t="s">
        <v>23</v>
      </c>
      <c r="B102" t="s">
        <v>24</v>
      </c>
      <c r="C102" t="s">
        <v>25</v>
      </c>
      <c r="D102" t="s">
        <v>26</v>
      </c>
      <c r="E102" t="s">
        <v>541</v>
      </c>
      <c r="F102" t="s">
        <v>28</v>
      </c>
      <c r="G102" t="s">
        <v>542</v>
      </c>
      <c r="H102" s="1">
        <v>44671</v>
      </c>
      <c r="I102" s="1">
        <v>44672.90656835315</v>
      </c>
      <c r="J102" t="s">
        <v>538</v>
      </c>
      <c r="K102" t="s">
        <v>31</v>
      </c>
      <c r="M102" t="s">
        <v>200</v>
      </c>
      <c r="N102" t="s">
        <v>201</v>
      </c>
      <c r="O102" t="s">
        <v>543</v>
      </c>
      <c r="R102" t="s">
        <v>202</v>
      </c>
      <c r="S102" t="b">
        <v>0</v>
      </c>
      <c r="T102" s="1">
        <v>45292</v>
      </c>
      <c r="U102" s="2">
        <f>HYPERLINK("https://sbirkapp.gov.cz/detail/SPPRGIGOIRZ6BH2M", "https://sbirkapp.gov.cz/detail/SPPRGIGOIRZ6BH2M")</f>
        <v>0</v>
      </c>
      <c r="V102" t="s">
        <v>544</v>
      </c>
      <c r="W102">
        <v>2</v>
      </c>
    </row>
    <row r="103" spans="1:23">
      <c r="A103" t="s">
        <v>23</v>
      </c>
      <c r="B103" t="s">
        <v>24</v>
      </c>
      <c r="C103" t="s">
        <v>25</v>
      </c>
      <c r="D103" t="s">
        <v>26</v>
      </c>
      <c r="E103" t="s">
        <v>545</v>
      </c>
      <c r="F103" t="s">
        <v>28</v>
      </c>
      <c r="G103" t="s">
        <v>546</v>
      </c>
      <c r="H103" s="1">
        <v>44671</v>
      </c>
      <c r="I103" s="1">
        <v>44672.89767334137</v>
      </c>
      <c r="J103" t="s">
        <v>538</v>
      </c>
      <c r="K103" t="s">
        <v>31</v>
      </c>
      <c r="M103" t="s">
        <v>74</v>
      </c>
      <c r="N103" t="s">
        <v>547</v>
      </c>
      <c r="O103" t="s">
        <v>548</v>
      </c>
      <c r="R103" t="s">
        <v>76</v>
      </c>
      <c r="S103" t="b">
        <v>0</v>
      </c>
      <c r="T103" s="1">
        <v>44966</v>
      </c>
      <c r="U103" s="2">
        <f>HYPERLINK("https://sbirkapp.gov.cz/detail/SPPKT3X2JRNVAJIA", "https://sbirkapp.gov.cz/detail/SPPKT3X2JRNVAJIA")</f>
        <v>0</v>
      </c>
      <c r="V103" t="s">
        <v>549</v>
      </c>
      <c r="W103">
        <v>3</v>
      </c>
    </row>
    <row r="104" spans="1:23">
      <c r="A104" t="s">
        <v>23</v>
      </c>
      <c r="B104" t="s">
        <v>24</v>
      </c>
      <c r="C104" t="s">
        <v>25</v>
      </c>
      <c r="D104" t="s">
        <v>26</v>
      </c>
      <c r="E104" t="s">
        <v>550</v>
      </c>
      <c r="F104" t="s">
        <v>28</v>
      </c>
      <c r="G104" t="s">
        <v>551</v>
      </c>
      <c r="H104" s="1">
        <v>44538</v>
      </c>
      <c r="I104" s="1">
        <v>44656.59874692434</v>
      </c>
      <c r="J104" t="s">
        <v>552</v>
      </c>
      <c r="K104" t="s">
        <v>169</v>
      </c>
      <c r="L104" s="1">
        <v>44538</v>
      </c>
      <c r="M104" t="s">
        <v>553</v>
      </c>
      <c r="N104" t="s">
        <v>554</v>
      </c>
      <c r="O104" t="s">
        <v>548</v>
      </c>
      <c r="Q104" t="s">
        <v>555</v>
      </c>
      <c r="R104" t="s">
        <v>76</v>
      </c>
      <c r="S104" t="b">
        <v>0</v>
      </c>
      <c r="T104" s="1">
        <v>44966</v>
      </c>
      <c r="U104" s="2">
        <f>HYPERLINK("https://sbirkapp.gov.cz/detail/SPPC3MJRXRUXKTXG", "https://sbirkapp.gov.cz/detail/SPPC3MJRXRUXKTXG")</f>
        <v>0</v>
      </c>
      <c r="V104" t="s">
        <v>556</v>
      </c>
      <c r="W104">
        <v>1</v>
      </c>
    </row>
    <row r="105" spans="1:23">
      <c r="A105" t="s">
        <v>23</v>
      </c>
      <c r="B105" t="s">
        <v>24</v>
      </c>
      <c r="C105" t="s">
        <v>25</v>
      </c>
      <c r="D105" t="s">
        <v>26</v>
      </c>
      <c r="E105" t="s">
        <v>557</v>
      </c>
      <c r="F105" t="s">
        <v>28</v>
      </c>
      <c r="G105" t="s">
        <v>558</v>
      </c>
      <c r="H105" s="1">
        <v>44258</v>
      </c>
      <c r="I105" s="1">
        <v>44656.59664637912</v>
      </c>
      <c r="J105" t="s">
        <v>559</v>
      </c>
      <c r="K105" t="s">
        <v>169</v>
      </c>
      <c r="L105" s="1">
        <v>44258</v>
      </c>
      <c r="M105" t="s">
        <v>553</v>
      </c>
      <c r="N105" t="s">
        <v>554</v>
      </c>
      <c r="O105" t="s">
        <v>548</v>
      </c>
      <c r="Q105" t="s">
        <v>555</v>
      </c>
      <c r="R105" t="s">
        <v>76</v>
      </c>
      <c r="S105" t="b">
        <v>0</v>
      </c>
      <c r="T105" s="1">
        <v>44966</v>
      </c>
      <c r="U105" s="2">
        <f>HYPERLINK("https://sbirkapp.gov.cz/detail/SPPVEIH7TAHIZROU", "https://sbirkapp.gov.cz/detail/SPPVEIH7TAHIZROU")</f>
        <v>0</v>
      </c>
      <c r="V105" t="s">
        <v>560</v>
      </c>
      <c r="W105">
        <v>1</v>
      </c>
    </row>
    <row r="106" spans="1:23">
      <c r="A106" t="s">
        <v>23</v>
      </c>
      <c r="B106" t="s">
        <v>24</v>
      </c>
      <c r="C106" t="s">
        <v>25</v>
      </c>
      <c r="D106" t="s">
        <v>26</v>
      </c>
      <c r="E106" t="s">
        <v>561</v>
      </c>
      <c r="F106" t="s">
        <v>28</v>
      </c>
      <c r="G106" t="s">
        <v>562</v>
      </c>
      <c r="H106" s="1">
        <v>43859</v>
      </c>
      <c r="I106" s="1">
        <v>44656.59454370764</v>
      </c>
      <c r="J106" t="s">
        <v>563</v>
      </c>
      <c r="K106" t="s">
        <v>169</v>
      </c>
      <c r="L106" s="1">
        <v>43859</v>
      </c>
      <c r="M106" t="s">
        <v>553</v>
      </c>
      <c r="N106" t="s">
        <v>554</v>
      </c>
      <c r="O106" t="s">
        <v>548</v>
      </c>
      <c r="Q106" t="s">
        <v>555</v>
      </c>
      <c r="R106" t="s">
        <v>76</v>
      </c>
      <c r="S106" t="b">
        <v>0</v>
      </c>
      <c r="T106" s="1">
        <v>44966</v>
      </c>
      <c r="U106" s="2">
        <f>HYPERLINK("https://sbirkapp.gov.cz/detail/SPP35GYJCPGMY5OQ", "https://sbirkapp.gov.cz/detail/SPP35GYJCPGMY5OQ")</f>
        <v>0</v>
      </c>
      <c r="V106" t="s">
        <v>564</v>
      </c>
      <c r="W106">
        <v>1</v>
      </c>
    </row>
    <row r="107" spans="1:23">
      <c r="A107" t="s">
        <v>23</v>
      </c>
      <c r="B107" t="s">
        <v>24</v>
      </c>
      <c r="C107" t="s">
        <v>25</v>
      </c>
      <c r="D107" t="s">
        <v>26</v>
      </c>
      <c r="E107" t="s">
        <v>565</v>
      </c>
      <c r="F107" t="s">
        <v>28</v>
      </c>
      <c r="G107" t="s">
        <v>566</v>
      </c>
      <c r="H107" s="1">
        <v>43530</v>
      </c>
      <c r="I107" s="1">
        <v>44656.5929629438</v>
      </c>
      <c r="J107" t="s">
        <v>567</v>
      </c>
      <c r="K107" t="s">
        <v>169</v>
      </c>
      <c r="L107" s="1">
        <v>43530</v>
      </c>
      <c r="M107" t="s">
        <v>553</v>
      </c>
      <c r="N107" t="s">
        <v>554</v>
      </c>
      <c r="O107" t="s">
        <v>548</v>
      </c>
      <c r="Q107" t="s">
        <v>555</v>
      </c>
      <c r="R107" t="s">
        <v>76</v>
      </c>
      <c r="S107" t="b">
        <v>0</v>
      </c>
      <c r="T107" s="1">
        <v>44966</v>
      </c>
      <c r="U107" s="2">
        <f>HYPERLINK("https://sbirkapp.gov.cz/detail/SPPCFNUIKBPXLMH4", "https://sbirkapp.gov.cz/detail/SPPCFNUIKBPXLMH4")</f>
        <v>0</v>
      </c>
      <c r="V107" t="s">
        <v>568</v>
      </c>
      <c r="W107">
        <v>1</v>
      </c>
    </row>
    <row r="108" spans="1:23">
      <c r="A108" t="s">
        <v>23</v>
      </c>
      <c r="B108" t="s">
        <v>24</v>
      </c>
      <c r="C108" t="s">
        <v>25</v>
      </c>
      <c r="D108" t="s">
        <v>26</v>
      </c>
      <c r="E108" t="s">
        <v>569</v>
      </c>
      <c r="F108" t="s">
        <v>28</v>
      </c>
      <c r="G108" t="s">
        <v>570</v>
      </c>
      <c r="H108" s="1">
        <v>43166</v>
      </c>
      <c r="I108" s="1">
        <v>44656.58876313448</v>
      </c>
      <c r="J108" t="s">
        <v>571</v>
      </c>
      <c r="K108" t="s">
        <v>169</v>
      </c>
      <c r="L108" s="1">
        <v>43166</v>
      </c>
      <c r="M108" t="s">
        <v>553</v>
      </c>
      <c r="N108" t="s">
        <v>554</v>
      </c>
      <c r="O108" t="s">
        <v>548</v>
      </c>
      <c r="Q108" t="s">
        <v>555</v>
      </c>
      <c r="R108" t="s">
        <v>76</v>
      </c>
      <c r="S108" t="b">
        <v>0</v>
      </c>
      <c r="T108" s="1">
        <v>44966</v>
      </c>
      <c r="U108" s="2">
        <f>HYPERLINK("https://sbirkapp.gov.cz/detail/SPPADUVMTHXKEUTW", "https://sbirkapp.gov.cz/detail/SPPADUVMTHXKEUTW")</f>
        <v>0</v>
      </c>
      <c r="V108" t="s">
        <v>572</v>
      </c>
      <c r="W108">
        <v>1</v>
      </c>
    </row>
    <row r="109" spans="1:23">
      <c r="A109" t="s">
        <v>23</v>
      </c>
      <c r="B109" t="s">
        <v>24</v>
      </c>
      <c r="C109" t="s">
        <v>25</v>
      </c>
      <c r="D109" t="s">
        <v>26</v>
      </c>
      <c r="E109" t="s">
        <v>573</v>
      </c>
      <c r="F109" t="s">
        <v>28</v>
      </c>
      <c r="G109" t="s">
        <v>574</v>
      </c>
      <c r="H109" s="1">
        <v>42830</v>
      </c>
      <c r="I109" s="1">
        <v>44656.58665509418</v>
      </c>
      <c r="J109" t="s">
        <v>575</v>
      </c>
      <c r="K109" t="s">
        <v>169</v>
      </c>
      <c r="L109" s="1">
        <v>42830</v>
      </c>
      <c r="M109" t="s">
        <v>553</v>
      </c>
      <c r="N109" t="s">
        <v>554</v>
      </c>
      <c r="Q109" t="s">
        <v>576</v>
      </c>
      <c r="R109" t="s">
        <v>76</v>
      </c>
      <c r="S109" t="b">
        <v>0</v>
      </c>
      <c r="T109" s="1">
        <v>44966</v>
      </c>
      <c r="U109" s="2">
        <f>HYPERLINK("https://sbirkapp.gov.cz/detail/SPPBWJKIPN4LUGMU", "https://sbirkapp.gov.cz/detail/SPPBWJKIPN4LUGMU")</f>
        <v>0</v>
      </c>
      <c r="V109" t="s">
        <v>577</v>
      </c>
      <c r="W109">
        <v>1</v>
      </c>
    </row>
    <row r="110" spans="1:23">
      <c r="A110" t="s">
        <v>23</v>
      </c>
      <c r="B110" t="s">
        <v>24</v>
      </c>
      <c r="C110" t="s">
        <v>25</v>
      </c>
      <c r="D110" t="s">
        <v>26</v>
      </c>
      <c r="E110" t="s">
        <v>578</v>
      </c>
      <c r="F110" t="s">
        <v>28</v>
      </c>
      <c r="G110" t="s">
        <v>579</v>
      </c>
      <c r="H110" s="1">
        <v>44258</v>
      </c>
      <c r="I110" s="1">
        <v>44642.53760311923</v>
      </c>
      <c r="J110" t="s">
        <v>559</v>
      </c>
      <c r="K110" t="s">
        <v>169</v>
      </c>
      <c r="L110" s="1">
        <v>44258</v>
      </c>
      <c r="M110" t="s">
        <v>200</v>
      </c>
      <c r="N110" t="s">
        <v>201</v>
      </c>
      <c r="O110" t="s">
        <v>543</v>
      </c>
      <c r="Q110" t="s">
        <v>580</v>
      </c>
      <c r="R110" t="s">
        <v>202</v>
      </c>
      <c r="S110" t="b">
        <v>0</v>
      </c>
      <c r="T110" s="1">
        <v>45292</v>
      </c>
      <c r="U110" s="2">
        <f>HYPERLINK("https://sbirkapp.gov.cz/detail/SPPRUIYLKJSAVPWS", "https://sbirkapp.gov.cz/detail/SPPRUIYLKJSAVPWS")</f>
        <v>0</v>
      </c>
      <c r="V110" t="s">
        <v>581</v>
      </c>
      <c r="W110">
        <v>1</v>
      </c>
    </row>
    <row r="111" spans="1:23">
      <c r="A111" t="s">
        <v>23</v>
      </c>
      <c r="B111" t="s">
        <v>24</v>
      </c>
      <c r="C111" t="s">
        <v>25</v>
      </c>
      <c r="D111" t="s">
        <v>26</v>
      </c>
      <c r="E111" t="s">
        <v>582</v>
      </c>
      <c r="F111" t="s">
        <v>28</v>
      </c>
      <c r="G111" t="s">
        <v>583</v>
      </c>
      <c r="H111" s="1">
        <v>44006</v>
      </c>
      <c r="I111" s="1">
        <v>44642.53602332834</v>
      </c>
      <c r="J111" t="s">
        <v>584</v>
      </c>
      <c r="K111" t="s">
        <v>169</v>
      </c>
      <c r="L111" s="1">
        <v>44006</v>
      </c>
      <c r="M111" t="s">
        <v>200</v>
      </c>
      <c r="N111" t="s">
        <v>201</v>
      </c>
      <c r="O111" t="s">
        <v>543</v>
      </c>
      <c r="Q111" t="s">
        <v>580</v>
      </c>
      <c r="R111" t="s">
        <v>202</v>
      </c>
      <c r="S111" t="b">
        <v>0</v>
      </c>
      <c r="T111" s="1">
        <v>45292</v>
      </c>
      <c r="U111" s="2">
        <f>HYPERLINK("https://sbirkapp.gov.cz/detail/SPPG6ZK3SDZIKRHG", "https://sbirkapp.gov.cz/detail/SPPG6ZK3SDZIKRHG")</f>
        <v>0</v>
      </c>
      <c r="V111" t="s">
        <v>585</v>
      </c>
      <c r="W111">
        <v>1</v>
      </c>
    </row>
    <row r="112" spans="1:23">
      <c r="A112" t="s">
        <v>23</v>
      </c>
      <c r="B112" t="s">
        <v>24</v>
      </c>
      <c r="C112" t="s">
        <v>25</v>
      </c>
      <c r="D112" t="s">
        <v>26</v>
      </c>
      <c r="E112" t="s">
        <v>586</v>
      </c>
      <c r="F112" t="s">
        <v>28</v>
      </c>
      <c r="G112" t="s">
        <v>587</v>
      </c>
      <c r="H112" s="1">
        <v>43810</v>
      </c>
      <c r="I112" s="1">
        <v>44642.5333922065</v>
      </c>
      <c r="J112" t="s">
        <v>588</v>
      </c>
      <c r="K112" t="s">
        <v>169</v>
      </c>
      <c r="L112" s="1">
        <v>43810</v>
      </c>
      <c r="M112" t="s">
        <v>200</v>
      </c>
      <c r="N112" t="s">
        <v>201</v>
      </c>
      <c r="Q112" t="s">
        <v>589</v>
      </c>
      <c r="R112" t="s">
        <v>202</v>
      </c>
      <c r="S112" t="b">
        <v>0</v>
      </c>
      <c r="T112" s="1">
        <v>45292</v>
      </c>
      <c r="U112" s="2">
        <f>HYPERLINK("https://sbirkapp.gov.cz/detail/SPPAPBEBZTWWMUT4", "https://sbirkapp.gov.cz/detail/SPPAPBEBZTWWMUT4")</f>
        <v>0</v>
      </c>
      <c r="V112" t="s">
        <v>590</v>
      </c>
      <c r="W112">
        <v>1</v>
      </c>
    </row>
    <row r="113" spans="1:23">
      <c r="A113" t="s">
        <v>23</v>
      </c>
      <c r="B113" t="s">
        <v>24</v>
      </c>
      <c r="C113" t="s">
        <v>25</v>
      </c>
      <c r="D113" t="s">
        <v>26</v>
      </c>
      <c r="E113" t="s">
        <v>591</v>
      </c>
      <c r="F113" t="s">
        <v>28</v>
      </c>
      <c r="G113" t="s">
        <v>592</v>
      </c>
      <c r="H113" s="1">
        <v>44538</v>
      </c>
      <c r="I113" s="1">
        <v>44642.37254952183</v>
      </c>
      <c r="J113" t="s">
        <v>391</v>
      </c>
      <c r="K113" t="s">
        <v>169</v>
      </c>
      <c r="L113" s="1">
        <v>44539</v>
      </c>
      <c r="M113" t="s">
        <v>97</v>
      </c>
      <c r="N113" t="s">
        <v>98</v>
      </c>
      <c r="Q113" t="s">
        <v>593</v>
      </c>
      <c r="R113" t="s">
        <v>99</v>
      </c>
      <c r="S113" t="b">
        <v>0</v>
      </c>
      <c r="T113" s="1">
        <v>45292</v>
      </c>
      <c r="U113" s="2">
        <f>HYPERLINK("https://sbirkapp.gov.cz/detail/SPPCC32FY5ZI2IHO", "https://sbirkapp.gov.cz/detail/SPPCC32FY5ZI2IHO")</f>
        <v>0</v>
      </c>
      <c r="V113" t="s">
        <v>594</v>
      </c>
      <c r="W113">
        <v>1</v>
      </c>
    </row>
    <row r="114" spans="1:23">
      <c r="A114" t="s">
        <v>23</v>
      </c>
      <c r="B114" t="s">
        <v>24</v>
      </c>
      <c r="C114" t="s">
        <v>25</v>
      </c>
      <c r="D114" t="s">
        <v>26</v>
      </c>
      <c r="E114" t="s">
        <v>595</v>
      </c>
      <c r="F114" t="s">
        <v>37</v>
      </c>
      <c r="G114" t="s">
        <v>596</v>
      </c>
      <c r="H114" s="1">
        <v>44628</v>
      </c>
      <c r="I114" s="1">
        <v>44629.40825863599</v>
      </c>
      <c r="J114" t="s">
        <v>597</v>
      </c>
      <c r="K114" t="s">
        <v>31</v>
      </c>
      <c r="M114" t="s">
        <v>170</v>
      </c>
      <c r="N114" t="s">
        <v>171</v>
      </c>
      <c r="O114" t="s">
        <v>598</v>
      </c>
      <c r="Q114" t="s">
        <v>599</v>
      </c>
      <c r="R114" t="s">
        <v>459</v>
      </c>
      <c r="S114" t="b">
        <v>0</v>
      </c>
      <c r="T114" s="1">
        <v>45658</v>
      </c>
      <c r="U114" s="2">
        <f>HYPERLINK("https://sbirkapp.gov.cz/detail/SPPMT5QLNWLQY2YQ", "https://sbirkapp.gov.cz/detail/SPPMT5QLNWLQY2YQ")</f>
        <v>0</v>
      </c>
      <c r="V114" t="s">
        <v>600</v>
      </c>
      <c r="W114">
        <v>3</v>
      </c>
    </row>
    <row r="115" spans="1:23">
      <c r="A115" t="s">
        <v>23</v>
      </c>
      <c r="B115" t="s">
        <v>24</v>
      </c>
      <c r="C115" t="s">
        <v>25</v>
      </c>
      <c r="D115" t="s">
        <v>26</v>
      </c>
      <c r="E115" t="s">
        <v>601</v>
      </c>
      <c r="F115" t="s">
        <v>37</v>
      </c>
      <c r="G115" t="s">
        <v>602</v>
      </c>
      <c r="H115" s="1">
        <v>43809</v>
      </c>
      <c r="I115" s="1">
        <v>44629.39830788955</v>
      </c>
      <c r="J115" t="s">
        <v>588</v>
      </c>
      <c r="K115" t="s">
        <v>169</v>
      </c>
      <c r="L115" s="1">
        <v>43809</v>
      </c>
      <c r="M115" t="s">
        <v>170</v>
      </c>
      <c r="N115" t="s">
        <v>171</v>
      </c>
      <c r="O115" t="s">
        <v>603</v>
      </c>
      <c r="Q115" t="s">
        <v>604</v>
      </c>
      <c r="R115" t="s">
        <v>605</v>
      </c>
      <c r="S115" t="b">
        <v>0</v>
      </c>
      <c r="T115" s="1">
        <v>45658</v>
      </c>
      <c r="U115" s="2">
        <f>HYPERLINK("https://sbirkapp.gov.cz/detail/SPPQGHD5NVZ7BWYY", "https://sbirkapp.gov.cz/detail/SPPQGHD5NVZ7BWYY")</f>
        <v>0</v>
      </c>
      <c r="V115" t="s">
        <v>606</v>
      </c>
      <c r="W115">
        <v>2</v>
      </c>
    </row>
    <row r="116" spans="1:23">
      <c r="A116" t="s">
        <v>23</v>
      </c>
      <c r="B116" t="s">
        <v>24</v>
      </c>
      <c r="C116" t="s">
        <v>25</v>
      </c>
      <c r="D116" t="s">
        <v>26</v>
      </c>
      <c r="E116" t="s">
        <v>607</v>
      </c>
      <c r="F116" t="s">
        <v>37</v>
      </c>
      <c r="G116" t="s">
        <v>608</v>
      </c>
      <c r="H116" s="1">
        <v>43767</v>
      </c>
      <c r="I116" s="1">
        <v>44629.39463942307</v>
      </c>
      <c r="J116" t="s">
        <v>588</v>
      </c>
      <c r="K116" t="s">
        <v>169</v>
      </c>
      <c r="L116" s="1">
        <v>43767</v>
      </c>
      <c r="M116" t="s">
        <v>170</v>
      </c>
      <c r="N116" t="s">
        <v>171</v>
      </c>
      <c r="O116" t="s">
        <v>609</v>
      </c>
      <c r="Q116" t="s">
        <v>610</v>
      </c>
      <c r="R116" t="s">
        <v>459</v>
      </c>
      <c r="S116" t="b">
        <v>0</v>
      </c>
      <c r="T116" s="1">
        <v>45658</v>
      </c>
      <c r="U116" s="2">
        <f>HYPERLINK("https://sbirkapp.gov.cz/detail/SPPCXTUFYUZHCXG6", "https://sbirkapp.gov.cz/detail/SPPCXTUFYUZHCXG6")</f>
        <v>0</v>
      </c>
      <c r="V116" t="s">
        <v>611</v>
      </c>
      <c r="W116">
        <v>2</v>
      </c>
    </row>
    <row r="117" spans="1:23">
      <c r="A117" t="s">
        <v>23</v>
      </c>
      <c r="B117" t="s">
        <v>24</v>
      </c>
      <c r="C117" t="s">
        <v>25</v>
      </c>
      <c r="D117" t="s">
        <v>26</v>
      </c>
      <c r="E117" t="s">
        <v>612</v>
      </c>
      <c r="F117" t="s">
        <v>37</v>
      </c>
      <c r="G117" t="s">
        <v>613</v>
      </c>
      <c r="H117" s="1">
        <v>42703</v>
      </c>
      <c r="I117" s="1">
        <v>44629.39253929331</v>
      </c>
      <c r="J117" t="s">
        <v>396</v>
      </c>
      <c r="K117" t="s">
        <v>169</v>
      </c>
      <c r="L117" s="1">
        <v>42703</v>
      </c>
      <c r="M117" t="s">
        <v>170</v>
      </c>
      <c r="N117" t="s">
        <v>171</v>
      </c>
      <c r="O117" t="s">
        <v>614</v>
      </c>
      <c r="Q117" t="s">
        <v>615</v>
      </c>
      <c r="R117" t="s">
        <v>459</v>
      </c>
      <c r="S117" t="b">
        <v>0</v>
      </c>
      <c r="T117" s="1">
        <v>45658</v>
      </c>
      <c r="U117" s="2">
        <f>HYPERLINK("https://sbirkapp.gov.cz/detail/SPPVHF3DQDVKMHR6", "https://sbirkapp.gov.cz/detail/SPPVHF3DQDVKMHR6")</f>
        <v>0</v>
      </c>
      <c r="V117" t="s">
        <v>616</v>
      </c>
      <c r="W117">
        <v>2</v>
      </c>
    </row>
    <row r="118" spans="1:23">
      <c r="A118" t="s">
        <v>23</v>
      </c>
      <c r="B118" t="s">
        <v>24</v>
      </c>
      <c r="C118" t="s">
        <v>25</v>
      </c>
      <c r="D118" t="s">
        <v>26</v>
      </c>
      <c r="E118" t="s">
        <v>617</v>
      </c>
      <c r="F118" t="s">
        <v>37</v>
      </c>
      <c r="G118" t="s">
        <v>618</v>
      </c>
      <c r="H118" s="1">
        <v>42528</v>
      </c>
      <c r="I118" s="1">
        <v>44629.38884607749</v>
      </c>
      <c r="J118" t="s">
        <v>619</v>
      </c>
      <c r="K118" t="s">
        <v>169</v>
      </c>
      <c r="L118" s="1">
        <v>42528</v>
      </c>
      <c r="M118" t="s">
        <v>170</v>
      </c>
      <c r="N118" t="s">
        <v>171</v>
      </c>
      <c r="Q118" t="s">
        <v>620</v>
      </c>
      <c r="R118" t="s">
        <v>459</v>
      </c>
      <c r="S118" t="b">
        <v>0</v>
      </c>
      <c r="T118" s="1">
        <v>45658</v>
      </c>
      <c r="U118" s="2">
        <f>HYPERLINK("https://sbirkapp.gov.cz/detail/SPPKDZ5OYIK3YDRQ", "https://sbirkapp.gov.cz/detail/SPPKDZ5OYIK3YDRQ")</f>
        <v>0</v>
      </c>
      <c r="V118" t="s">
        <v>621</v>
      </c>
      <c r="W118">
        <v>2</v>
      </c>
    </row>
    <row r="119" spans="1:23">
      <c r="A119" t="s">
        <v>23</v>
      </c>
      <c r="B119" t="s">
        <v>24</v>
      </c>
      <c r="C119" t="s">
        <v>25</v>
      </c>
      <c r="D119" t="s">
        <v>26</v>
      </c>
      <c r="E119" t="s">
        <v>622</v>
      </c>
      <c r="F119" t="s">
        <v>37</v>
      </c>
      <c r="G119" t="s">
        <v>623</v>
      </c>
      <c r="H119" s="1">
        <v>44593</v>
      </c>
      <c r="I119" s="1">
        <v>44593.60757379741</v>
      </c>
      <c r="J119" t="s">
        <v>624</v>
      </c>
      <c r="K119" t="s">
        <v>31</v>
      </c>
      <c r="M119" t="s">
        <v>119</v>
      </c>
      <c r="N119" t="s">
        <v>120</v>
      </c>
      <c r="O119" t="s">
        <v>625</v>
      </c>
      <c r="R119" t="s">
        <v>142</v>
      </c>
      <c r="S119" t="b">
        <v>0</v>
      </c>
      <c r="T119" s="1">
        <v>44743</v>
      </c>
      <c r="U119" s="2">
        <f>HYPERLINK("https://sbirkapp.gov.cz/detail/SPPNQVXP52VO4JO2", "https://sbirkapp.gov.cz/detail/SPPNQVXP52VO4JO2")</f>
        <v>0</v>
      </c>
      <c r="V119" t="s">
        <v>626</v>
      </c>
      <c r="W119">
        <v>1</v>
      </c>
    </row>
    <row r="120" spans="1:23">
      <c r="A120" t="s">
        <v>23</v>
      </c>
      <c r="B120" t="s">
        <v>24</v>
      </c>
      <c r="C120" t="s">
        <v>25</v>
      </c>
      <c r="D120" t="s">
        <v>26</v>
      </c>
      <c r="E120" t="s">
        <v>627</v>
      </c>
      <c r="F120" t="s">
        <v>37</v>
      </c>
      <c r="G120" t="s">
        <v>475</v>
      </c>
      <c r="H120" s="1">
        <v>44166</v>
      </c>
      <c r="I120" s="1">
        <v>44593.60229665865</v>
      </c>
      <c r="J120" t="s">
        <v>628</v>
      </c>
      <c r="K120" t="s">
        <v>169</v>
      </c>
      <c r="L120" s="1">
        <v>44167</v>
      </c>
      <c r="M120" t="s">
        <v>119</v>
      </c>
      <c r="N120" t="s">
        <v>120</v>
      </c>
      <c r="Q120" t="s">
        <v>629</v>
      </c>
      <c r="R120" t="s">
        <v>142</v>
      </c>
      <c r="S120" t="b">
        <v>0</v>
      </c>
      <c r="T120" s="1">
        <v>44743</v>
      </c>
      <c r="U120" s="2">
        <f>HYPERLINK("https://sbirkapp.gov.cz/detail/SPPBV2VXCQQSAJVC", "https://sbirkapp.gov.cz/detail/SPPBV2VXCQQSAJVC")</f>
        <v>0</v>
      </c>
      <c r="V120" t="s">
        <v>630</v>
      </c>
      <c r="W120">
        <v>2</v>
      </c>
    </row>
    <row r="121" spans="1:23">
      <c r="A121" t="s">
        <v>23</v>
      </c>
      <c r="B121" t="s">
        <v>24</v>
      </c>
      <c r="C121" t="s">
        <v>25</v>
      </c>
      <c r="D121" t="s">
        <v>26</v>
      </c>
      <c r="E121" t="s">
        <v>631</v>
      </c>
      <c r="F121" t="s">
        <v>28</v>
      </c>
      <c r="G121" t="s">
        <v>632</v>
      </c>
      <c r="H121" s="1">
        <v>44580</v>
      </c>
      <c r="I121" s="1">
        <v>44580.6592223401</v>
      </c>
      <c r="J121" t="s">
        <v>633</v>
      </c>
      <c r="K121" t="s">
        <v>31</v>
      </c>
      <c r="M121" t="s">
        <v>634</v>
      </c>
      <c r="N121" t="s">
        <v>635</v>
      </c>
      <c r="Q121" t="s">
        <v>636</v>
      </c>
      <c r="S121" t="b">
        <v>1</v>
      </c>
      <c r="U121" s="2">
        <f>HYPERLINK("https://sbirkapp.gov.cz/detail/SPPKSQ6YRKJRF4ZC", "https://sbirkapp.gov.cz/detail/SPPKSQ6YRKJRF4ZC")</f>
        <v>0</v>
      </c>
      <c r="V121" t="s">
        <v>637</v>
      </c>
      <c r="W12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2026-10-21T18:39:41Z</dcterms:created>
  <dcterms:modified xsi:type="dcterms:W3CDTF">2026-10-21T18:39:41Z</dcterms:modified>
</cp:coreProperties>
</file>