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<sst xmlns="http://schemas.openxmlformats.org/spreadsheetml/2006/main" count="1424" uniqueCount="544">
  <si>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</si>
  <si>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</si>
  <si>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</si>
  <si>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</si>
  <si>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</si>
  <si>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</si>
  <si>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</si>
  <si>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</si>
  <si>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</si>
  <si>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</si>
  <si>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</si>
  <si>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</si>
  <si>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</si>
  <si>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</si>
  <si>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</si>
  <si>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</si>
  <si>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</si>
  <si>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</si>
  <si>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</si>
  <si>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</si>
  <si>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</si>
  <si>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</si>
  <si>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</si>
  <si>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Statutární město Plzeň</t>
  </si>
  <si>
    <t>00075370</t>
  </si>
  <si>
    <t>6iybfxn</t>
  </si>
  <si>
    <t>Plzeňský kraj</t>
  </si>
  <si>
    <t>1/2026</t>
  </si>
  <si>
    <t>Obecně závazná vyhláška</t>
  </si>
  <si>
    <t>Obecně závazná vyhláška č. 1/2026, kterou se mění obecně závazná vyhláška statutárního města Plzně č. 8/2024, o místním poplatku za užívání veřejného prostranství, ve znění vyhlášky č. 8/2025</t>
  </si>
  <si>
    <t>2026-07-04</t>
  </si>
  <si>
    <t>Běžný</t>
  </si>
  <si>
    <t>místní poplatek za užívání veřejného prostranství</t>
  </si>
  <si>
    <t>zákon č. 565/1990 Sb., o místních poplatcích - § 14 - za užívání veřejného prostranství</t>
  </si>
  <si>
    <t>8/2024: Obecně závazná vyhláška č. 8/2024, o místním poplatku za užívání veřejného prostranství</t>
  </si>
  <si>
    <t>1718093817</t>
  </si>
  <si>
    <t>8/2025</t>
  </si>
  <si>
    <t>Obecně závazná vyhláška č. 8/2025, kterou se mění obecně závazná vyhláška statutárního města Plzně č. 8/2024, o místním poplatku za užívání veřejného prostranství</t>
  </si>
  <si>
    <t>2026-01-01</t>
  </si>
  <si>
    <t>1622534938</t>
  </si>
  <si>
    <t>7/2025</t>
  </si>
  <si>
    <t xml:space="preserve">Obecně závazná vyhláška č. 7/2025, kterou se mění vyhláška statutárního města Plzně č. 8/2001, Statut města </t>
  </si>
  <si>
    <t>statut</t>
  </si>
  <si>
    <t>zákon č. 128/2000 Sb., o obcích - § 130</t>
  </si>
  <si>
    <t>8/2001: Statut města</t>
  </si>
  <si>
    <t>1620304628</t>
  </si>
  <si>
    <t>6/2025</t>
  </si>
  <si>
    <t xml:space="preserve">Obecně závazná vyhláška č. 6/2025, kterou se mění obecně závazná vyhláška statutárního města Plzně č. 3/2005, o ochraně městské zeleně </t>
  </si>
  <si>
    <t>veřejný pořádek - údržba a ochrana veřejné zeleně</t>
  </si>
  <si>
    <t>zákon č. 128/2000 Sb., o obcích - § 10 písm. c) - údržba a ochrana veřejné zeleně</t>
  </si>
  <si>
    <t>3/2005: Vyhláška statutárního města Plzně č. 3/2005, o ochraně městské zeleně</t>
  </si>
  <si>
    <t>1619519787</t>
  </si>
  <si>
    <t>5/2025</t>
  </si>
  <si>
    <t xml:space="preserve">Obecně závazná vyhláška č. 5/2025, kterou se mění obecně závazná vyhláška statutárního města Plzně č. 19/2006, o některých povinnostech chovatelů psů </t>
  </si>
  <si>
    <t>pohyb psů</t>
  </si>
  <si>
    <t>zákon č. 246/1992 Sb., na ochranu zvířat proti týrání - § 24 odst. 2</t>
  </si>
  <si>
    <t>19/2006: Vyhláška statutárního města Plzně č. 19/2006, o některých povinnostech chovatelů psů</t>
  </si>
  <si>
    <t>1619479102</t>
  </si>
  <si>
    <t>4/2025</t>
  </si>
  <si>
    <t>Obecně závazná vyhláška č. 4/2025, kterou se mění vyhláška statutárního města Plzně č. 5/2014, kterou se stanoví systém shromažďování, sběru, přepravy, třídění, využívání a odstraňování komunálního odpadu vznikajícího na území statutárního města Plzně včetně jejich biologicky rozložitelné složky a včetně systému nakládání se stavebním odpadem</t>
  </si>
  <si>
    <t>systém odpadového hospodářství</t>
  </si>
  <si>
    <t>zákon č. 541/2020 Sb., o odpadech - § 59 odst. 4</t>
  </si>
  <si>
    <t>5/2014: Obecně závazná vyhláška statutárního města Plzně č. 5/2014, kterou se stanoví systém shromažďování, sběru, přepravy, třídění, využívání a odstraňování komunálního odpadu vznikajícího na území statutárního města Plzně včetně jejich biologicky rozložitelné složky a včetně systému nakládání se stavebním odpadem</t>
  </si>
  <si>
    <t>1618891777</t>
  </si>
  <si>
    <t>3/2025</t>
  </si>
  <si>
    <t>Obecně závazná vyhláška č. 3/2025, kterou se mění vyhláška statutárního města Plzně č. 1/2022 o zákazu konzumace alkoholických nápojů na veřejném prostranství</t>
  </si>
  <si>
    <t>2025-08-01</t>
  </si>
  <si>
    <t>veřejný pořádek - konzumace alkoholu</t>
  </si>
  <si>
    <t>zákon č. 128/2000 Sb., o obcích - § 10 písm. a) - konzumace alkoholu</t>
  </si>
  <si>
    <t>1/2022: Zákaz konzumace alkoholických nápojů na veřejném prostranství</t>
  </si>
  <si>
    <t>1549210109</t>
  </si>
  <si>
    <t>2/2025</t>
  </si>
  <si>
    <t>Nařízení</t>
  </si>
  <si>
    <t>Nařízení č. 2/2025, kterým se stanoví zákaz šíření reklamy na veřejně přístupných místech mimo provozovnu</t>
  </si>
  <si>
    <t>reklama na veřejných místech</t>
  </si>
  <si>
    <t>zákon č. 40/1995 Sb., o regulaci reklamy - § 2 odst. 1 písm. d) a odst. 5</t>
  </si>
  <si>
    <t>1537931135</t>
  </si>
  <si>
    <t>1/2025</t>
  </si>
  <si>
    <t>Obecně závazná vyhláška č. 1/2025, kterou se mění vyhláška statutárního města Plzně č. 9/2018, kterou se stanoví školské obvody základních škol a mateřských škol zřizovaných statutárním městem Plzeň</t>
  </si>
  <si>
    <t>2025-03-01</t>
  </si>
  <si>
    <t>školské obvody - mateřské školy</t>
  </si>
  <si>
    <t>zákon č. 561/2004 Sb., školský zákon - § 179 odst. 3 a § 178 odst. 2 písm. b)</t>
  </si>
  <si>
    <t>9/2018: Obecně závazná vyhláška statutárního města Plzně č. 9/2018, kterou se stanoví školské obvody základních škol a mateřských škol zřizovaných statutárním městem Plzeň</t>
  </si>
  <si>
    <t>1478745731</t>
  </si>
  <si>
    <t>9/2024</t>
  </si>
  <si>
    <t>Obecně závazná vyhláška č. 9/2024, kterou se mění obecně závazná vyhláška statutárního města Plzně č. 6/2021, o místním poplatku z pobytu, ve znění vyhlášky č. 3/2022</t>
  </si>
  <si>
    <t>2025-01-01</t>
  </si>
  <si>
    <t>místní poplatek z pobytu</t>
  </si>
  <si>
    <t>zákon č. 565/1990 Sb., o místních poplatcích - § 14 - z pobytu</t>
  </si>
  <si>
    <t>6/2021: O místním poplatku z pobytu</t>
  </si>
  <si>
    <t>1453280302</t>
  </si>
  <si>
    <t>8/2024</t>
  </si>
  <si>
    <t>Obecně závazná vyhláška č. 8/2024, o místním poplatku za užívání veřejného prostranství</t>
  </si>
  <si>
    <t>2024-12-31</t>
  </si>
  <si>
    <t>4/2020: Obecně závazná vyhláška č. 4/2020, o místním poplatku za užívání veřejného prostranství; 3/2023: Obecně závazná vyhláška č. 3/2023, kterou se mění obecně závazná vyhláška statutárního města Plzně č. 4/2020, o místním poplatku za užívání veřejného prostranství</t>
  </si>
  <si>
    <t>8/2025: Obecně závazná vyhláška č. 8/2025, kterou se mění obecně závazná vyhláška statutárního města Plzně č. 8/2024, o místním poplatku za užívání veřejného prostranství; 1/2026: Obecně závazná vyhláška č. 1/2026, kterou se mění obecně závazná vyhláška statutárního města Plzně č. 8/2024, o místním poplatku za užívání veřejného prostranství, ve znění vyhlášky č. 8/2025</t>
  </si>
  <si>
    <t>1453273820</t>
  </si>
  <si>
    <t>7/2024</t>
  </si>
  <si>
    <t xml:space="preserve">Obecně závazná vyhláška č. 7/2024,  kterou se mění vyhláška statutárního města Plzně č. 8/2001, Statut města </t>
  </si>
  <si>
    <t>2025-01-01; 2027-01-01</t>
  </si>
  <si>
    <t>1452917011</t>
  </si>
  <si>
    <t>6/2024</t>
  </si>
  <si>
    <t>Nařízení č. 6/2024, o zrušení nařízení statutárního města Plzně o tarifu Integrované dopravy Plzeňského kraje na území města Plzně č. 2/2023 a 3/2024</t>
  </si>
  <si>
    <t>2024-12-25</t>
  </si>
  <si>
    <t>zrušovací</t>
  </si>
  <si>
    <t>ústavní zákon č. 1/1993 Sb., Ústava České republiky - čl. 79 odst. 3 - zrušovací nařízení</t>
  </si>
  <si>
    <t>2/2023: Nařízení č. 2/2023, o tarifu Integrované dopravy Plzeňského kraje na území města Plzně; 3/2024: Nařízení č. 3/2024, o tarifu Integrované dopravy Plzeňského kraje na území města Plzně</t>
  </si>
  <si>
    <t>1450689815</t>
  </si>
  <si>
    <t>5/2024</t>
  </si>
  <si>
    <t>Obecně závazná vyhláška č. 5/2024, kterou se mění vyhláška statutárního města Plzně č. 5/2014, kterou se stanoví systém shromažďování, sběru, přepravy, třídění, využívání a odstraňování komunálního odpadu vznikajícího na území statutárního města Plzně včetně jejich biologicky rozložitelné složky a včetně systému nakládání se stavebním odpadem</t>
  </si>
  <si>
    <t>1447908052</t>
  </si>
  <si>
    <t>4/2024</t>
  </si>
  <si>
    <t>Obecně závazná vyhláška č. 4/2024, o místním poplatku ze psů</t>
  </si>
  <si>
    <t>místní poplatek ze psů</t>
  </si>
  <si>
    <t>zákon č. 565/1990 Sb., o místních poplatcích - § 14 - ze psů</t>
  </si>
  <si>
    <t>22/2004: Vyhláška č. 22/2004, o místním poplatku ze psů; 10/2007: Vyhláška statutárního města Plzně č. 10/2007, kterou se mění vyhláška statutárního města Plzně č. 22/2004, o místním poplatku ze psů; 9/2010: Vyhláška statutárního města Plzně č. 9/2010, kterou se mění vyhláška statutárního města Plzně č. 22/2004, o místním poplatku ze psů, ve znění vyhlášky statutárního města Plzně č. 10/2007; 2/2012: Vyhláška statutárního města Plzně č. 2/2012, kterou se mění vyhláška statutárního města Plzně č. 22/2004, o místním poplatku ze psů, ve znění vyhlášek statutárního města Plzně č. 10/2007 a 9/2010; 5/2018: Vyhláška statutárního města Plzně č. 5/2018, o změně vyhlášky statutárního města Plzně č. 2/2004, o místním poplatku za užívání veřejného prostranství, ve znění vyhlášek statutárního města Plzně č. 7/2004, 10/2005, 16/2005, 9/2006, 8/2010, 4/2011, 1/2012, 8/2012, 8/2013, 6/2016 a 4/2017, o změně vyhlášky statutárního města Plzně č. 22/2004, o místním poplatku ze psů, ve znění vyhlášek statutárního města Plzně č. 10/2007, 9/2010 a 2/2012 a o změně vyhlášky statutárního města Plzně č. 11/2003, o místním poplatku z ubytovací kapacity, ve znění vyhlášek statutárního města Plzně č. 16/2004, 2/2010 a 2/2011.; 5/2020: Obecně závazná vyhláška č. 5/2020, o změně vyhlášky statutárního města Plzně č. 22/2004, o místním poplatku ze psů</t>
  </si>
  <si>
    <t>1441726406</t>
  </si>
  <si>
    <t>3/2024</t>
  </si>
  <si>
    <t>Nařízení č. 3/2024, o tarifu Integrované dopravy Plzeňského kraje na území města Plzně</t>
  </si>
  <si>
    <t>regulace cen - stanovení maximálních cen, pokud nejsou stanoveny ministerstvem</t>
  </si>
  <si>
    <t>zákon č. 265/1991 Sb., o působnosti orgánů České republiky v oblasti cen - § 4a odst. 1 písm. a)</t>
  </si>
  <si>
    <t>2/2023: Nařízení č. 2/2023, o tarifu Integrované dopravy Plzeňského kraje na území města Plzně</t>
  </si>
  <si>
    <t>6/2024: Nařízení č. 6/2024, o zrušení nařízení statutárního města Plzně o tarifu Integrované dopravy Plzeňského kraje na území města Plzně č. 2/2023 a 3/2024; 6/2024: Nařízení č. 6/2024, o zrušení nařízení statutárního města Plzně o tarifu Integrované dopravy Plzeňského kraje na území města Plzně č. 2/2023 a 3/2024</t>
  </si>
  <si>
    <t>1388681527</t>
  </si>
  <si>
    <t>2/2024</t>
  </si>
  <si>
    <t>Obecně závazná vyhláška č. 2/2024, o stanovení koeficientu pro výpočet daně z nemovitých věcí</t>
  </si>
  <si>
    <t>daň z nemovitých věcí - koeficient u pozemků; daň z nemovitých věcí - koeficient u staveb a jednotek; daň z nemovitých věcí - místní koeficient; daň z nemovitých věcí - místní koeficient</t>
  </si>
  <si>
    <t>zákon č. 338/1992 Sb., o dani z nemovitých věcí - § 6 odst. 4; zákon č. 338/1992 Sb., o dani z nemovitých věcí - § 11 odst. 5; zákon č. 338/1992 Sb., o dani z nemovitých věcí - § 12 odst. 1 písm. a) bod 2; zákon č. 338/1992 Sb., o dani z nemovitých věcí - § 12 odst. 1 písm. a) bod 4</t>
  </si>
  <si>
    <t>4/2021: O stanovení koeficientu pro výpočet daně z nemovitých věcí; 2/2022: Kterou se mění obecně závazná vyhláška statutárního města Plzně č. 4/2021, o stanovení koeficientu pro výpočet daně z nemovitých věcí; 4/2023: Obecně závazná vyhláška č. 4/2023, kterou se mění vyhláška statutárního města Plzně č. 4/2021, o stanovení koeficientu pro výpočet daně z nemovitých věcí</t>
  </si>
  <si>
    <t>1382404724</t>
  </si>
  <si>
    <t>1/2024</t>
  </si>
  <si>
    <t>Obecně závazná vyhláška č. 1/2024, kterou se mění vyhláška statutárního města Plzně č. 8/2001, Statut města</t>
  </si>
  <si>
    <t>2024-07-01</t>
  </si>
  <si>
    <t>1375709641</t>
  </si>
  <si>
    <t>6/2023</t>
  </si>
  <si>
    <t>Obecně závazná vyhláška č. 6/2023,  o regulaci provozování hazardních her</t>
  </si>
  <si>
    <t>2024-04-01</t>
  </si>
  <si>
    <t>hazardní hry</t>
  </si>
  <si>
    <t xml:space="preserve">zákon č. 186/2016 Sb., o hazardních hrách - § 12 </t>
  </si>
  <si>
    <t>6/2017: O regulaci provozování hazardních her; 4/2022: Obecně závazná vyhláška č. 4/2022, kterou se mění vyhláška statutárního města Plzně č. 6/2017 o regulaci provozování hazardních her</t>
  </si>
  <si>
    <t>1286375241</t>
  </si>
  <si>
    <t>5/2023</t>
  </si>
  <si>
    <t xml:space="preserve">Obecně závazná vyhláška č. 5/2023,  kterou se mění vyhláška statutárního města Plzně č. 8/2001, Statut města </t>
  </si>
  <si>
    <t>2024-01-01</t>
  </si>
  <si>
    <t>1286363264</t>
  </si>
  <si>
    <t>9/2021</t>
  </si>
  <si>
    <t>Obecně závazná vyhláška č. 9/2021, kterou se mění vyhláška statutárního města Plzně č. 8/2001, Statut města</t>
  </si>
  <si>
    <t>2022-01-01</t>
  </si>
  <si>
    <t>Dle přechodného ustanovení</t>
  </si>
  <si>
    <t>1270758509</t>
  </si>
  <si>
    <t>8/2021</t>
  </si>
  <si>
    <t>Obecně závazná vyhláška statutárního města Plzně č. 8/2021, kterou se mění vyhláška statutárního města Plzně č. 5/2014, kterou se stanoví systém shromažďování, sběru, přepravy, třídění, využívání a odstraňování komunálního odpadu vznikajícího na území statutárního města Plzně včetně jejich biologicky rozložitelné složky a včetně systému nakládání se stavebním odpadem, ve znění vyhlášky č. 3/2015, vyhlášky č. 2/2018, vyhlášky č. 11/2018 a vyhlášky č. 7/2019.</t>
  </si>
  <si>
    <t>1270615022</t>
  </si>
  <si>
    <t>5/2021</t>
  </si>
  <si>
    <t>Obecně závazná vyhláška č. 5/2021, o místním poplatku za odkládání komunálního odpadu z nemovité věci</t>
  </si>
  <si>
    <t>místní poplatek za odkládání komunálního odpadu z nemovité věci</t>
  </si>
  <si>
    <t>zákon č. 565/1990 Sb., o místních poplatcích - § 14 - za odkládání komunálního odpadu z nemovité věci</t>
  </si>
  <si>
    <t>1269396706</t>
  </si>
  <si>
    <t>6/2020</t>
  </si>
  <si>
    <t>Obecně závazná vyhláška č. 6/2020, kterou se mění vyhláška statutárního města Plzně č. 8/2001, Statut města</t>
  </si>
  <si>
    <t>2021-01-01</t>
  </si>
  <si>
    <t>1269300776</t>
  </si>
  <si>
    <t>5/2020</t>
  </si>
  <si>
    <t>Obecně závazná vyhláška č. 5/2020, o změně vyhlášky statutárního města Plzně č. 22/2004, o místním poplatku ze psů</t>
  </si>
  <si>
    <t>22/2004: Vyhláška č. 22/2004, o místním poplatku ze psů</t>
  </si>
  <si>
    <t>4/2024: Obecně závazná vyhláška č. 4/2024, o místním poplatku ze psů</t>
  </si>
  <si>
    <t>1268548305</t>
  </si>
  <si>
    <t>9/2019</t>
  </si>
  <si>
    <t>Obecně závazná vyhláška č. 9/2019, kterou se mění vyhláška statutárního města Plzně č. 8/2001, Statut města</t>
  </si>
  <si>
    <t>2020-01-01; 2020-06-01</t>
  </si>
  <si>
    <t>1249056639</t>
  </si>
  <si>
    <t>8/2019</t>
  </si>
  <si>
    <t>Vyhláška statutárního města Plzně č. 8/2019, kterou se mění vyhláška statutárního města Plzně č. 19/2006, o některých povinnostech chovatelů psů, ve znění vyhlášky č. 12/2007, vyhlášky č. 6/2009 a vyhlášky č. 1/2013.</t>
  </si>
  <si>
    <t>2020-01-01</t>
  </si>
  <si>
    <t>1248922093</t>
  </si>
  <si>
    <t>7/2019</t>
  </si>
  <si>
    <t>Obecně závazná vyhláška statutárního města Plzně č. 7/2019, kterou se mění vyhláška statutárního města Plzně č. 5/2014, kterou se stanoví systém shromažďování, sběru, přepravy, třídění, využívání a odstraňování komunálního odpadu vznikajícího na území statutárního města Plzně včetně jejich biologicky rozložitelné složky a včetně systému nakládání se stavebním odpadem, ve znění vyhlášky č. 3/2015 a vyhlášky č. 2/2018 a vyhlášky č. 11/2018.</t>
  </si>
  <si>
    <t>2020-01-01; 2021-01-01; 2022-01-01</t>
  </si>
  <si>
    <t>1248880478</t>
  </si>
  <si>
    <t>11/2018</t>
  </si>
  <si>
    <t>Obecně závazná vyhláška statutárního města Plzně č. 11/2018, kterou se mění vyhláška statutárního města Plzně č. 5/2014, kterou se stanoví systém shromažďování, sběru, přepravy, třídění, využívání a odstraňování komunálního odpadu vznikajícího na území statutárního města Plzně včetně jejich biologicky rozložitelné složky a včetně systému nakládání se stavebním odpadem, ve znění vyhlášky č. 3/2015 a vyhlášky č. 2/2018.</t>
  </si>
  <si>
    <t>2019-01-15</t>
  </si>
  <si>
    <t>1248579812</t>
  </si>
  <si>
    <t>10/2018</t>
  </si>
  <si>
    <t>Obecně závazná vyhláška č. 10/2018, kterou se mění vyhláška statutárního města Plzně č. 8/2001, Statut města</t>
  </si>
  <si>
    <t>2019-01-01</t>
  </si>
  <si>
    <t>1248522993</t>
  </si>
  <si>
    <t>9/2018</t>
  </si>
  <si>
    <t>Obecně závazná vyhláška statutárního města Plzně č. 9/2018, kterou se stanoví školské obvody základních škol a mateřských škol zřizovaných statutárním městem Plzeň</t>
  </si>
  <si>
    <t>školské obvody - základní školy; školské obvody - mateřské školy</t>
  </si>
  <si>
    <t>zákon č. 561/2004 Sb., školský zákon - § 178 odst. 2 písm. b); zákon č. 561/2004 Sb., školský zákon - § 179 odst. 3 a § 178 odst. 2 písm. b)</t>
  </si>
  <si>
    <t>1/2025: Obecně závazná vyhláška č. 1/2025, kterou se mění vyhláška statutárního města Plzně č. 9/2018, kterou se stanoví školské obvody základních škol a mateřských škol zřizovaných statutárním městem Plzeň</t>
  </si>
  <si>
    <t>1248363903</t>
  </si>
  <si>
    <t>5/2018</t>
  </si>
  <si>
    <t>Vyhláška statutárního města Plzně č. 5/2018, o změně vyhlášky statutárního města Plzně č. 2/2004, o místním poplatku za užívání veřejného prostranství, ve znění vyhlášek statutárního města Plzně č. 7/2004, 10/2005, 16/2005, 9/2006, 8/2010, 4/2011, 1/2012, 8/2012, 8/2013, 6/2016 a 4/2017, o změně vyhlášky statutárního města Plzně č. 22/2004, o místním poplatku ze psů, ve znění vyhlášek statutárního města Plzně č. 10/2007, 9/2010 a 2/2012 a o změně vyhlášky statutárního města Plzně č. 11/2003, o místním poplatku z ubytovací kapacity, ve znění vyhlášek statutárního města Plzně č. 16/2004, 2/2010 a 2/2011.</t>
  </si>
  <si>
    <t>2018-07-07</t>
  </si>
  <si>
    <t>místní poplatek ze psů; místní poplatek za užívání veřejného prostranství; jiná</t>
  </si>
  <si>
    <t xml:space="preserve">zákon č. 565/1990 Sb., o místních poplatcích - § 14 - ze psů; zákon č. 565/1990 Sb., o místních poplatcích - § 14 - za užívání veřejného prostranství; ústavní zákon č. 1/1993 Sb., Ústava České republiky - čl. 104 odst. 3 </t>
  </si>
  <si>
    <t>1244739452</t>
  </si>
  <si>
    <t>4/2023</t>
  </si>
  <si>
    <t>Obecně závazná vyhláška č. 4/2023, kterou se mění vyhláška statutárního města Plzně č. 4/2021, o stanovení koeficientu pro výpočet daně z nemovitých věcí</t>
  </si>
  <si>
    <t>daň z nemovitých věcí - koeficient u pozemků; daň z nemovitých věcí - koeficient u staveb a jednotek</t>
  </si>
  <si>
    <t xml:space="preserve">zákon č. 338/1992 Sb., o dani z nemovitých věcí - § 6 odst. 4 písm. b); zákon č. 338/1992 Sb., o dani z nemovitých věcí - § 11 odst. 3 písm. a)  </t>
  </si>
  <si>
    <t>4/2021: O stanovení koeficientu pro výpočet daně z nemovitých věcí</t>
  </si>
  <si>
    <t>2/2024: Obecně závazná vyhláška č. 2/2024, o stanovení koeficientu pro výpočet daně z nemovitých věcí; 2/2024: Obecně závazná vyhláška č. 2/2024, o stanovení koeficientu pro výpočet daně z nemovitých věcí</t>
  </si>
  <si>
    <t>1244361316</t>
  </si>
  <si>
    <t>3/2023</t>
  </si>
  <si>
    <t>Obecně závazná vyhláška č. 3/2023, kterou se mění obecně závazná vyhláška statutárního města Plzně č. 4/2020, o místním poplatku za užívání veřejného prostranství</t>
  </si>
  <si>
    <t>2023-10-05</t>
  </si>
  <si>
    <t>4/2020: Obecně závazná vyhláška č. 4/2020, o místním poplatku za užívání veřejného prostranství</t>
  </si>
  <si>
    <t>1244196209</t>
  </si>
  <si>
    <t>4/2020</t>
  </si>
  <si>
    <t>Obecně závazná vyhláška č. 4/2020, o místním poplatku za užívání veřejného prostranství</t>
  </si>
  <si>
    <t>2020-11-27</t>
  </si>
  <si>
    <t>3/2023: Obecně závazná vyhláška č. 3/2023, kterou se mění obecně závazná vyhláška statutárního města Plzně č. 4/2020, o místním poplatku za užívání veřejného prostranství; 3/2023: Obecně závazná vyhláška č. 3/2023, kterou se mění obecně závazná vyhláška statutárního města Plzně č. 4/2020, o místním poplatku za užívání veřejného prostranství</t>
  </si>
  <si>
    <t>1244152408</t>
  </si>
  <si>
    <t>6/2018</t>
  </si>
  <si>
    <t>Vyhláška statutárního města Plzně č. 6/2018, o změnách a doplnění vyhlášky statutárního města Plzně č. 8/2001, Statut města</t>
  </si>
  <si>
    <t>2018-08-01</t>
  </si>
  <si>
    <t>1218181775</t>
  </si>
  <si>
    <t>4/2018</t>
  </si>
  <si>
    <t>Vyhláška statutárního města Plzně č. 4/2018, kterou se mění vyhláška statutárního města Plzně č. 33/1997, o rekreačních oblastech města, ve znění vyhlášky č. 12/2000 a vyhlášky č. 7/2009</t>
  </si>
  <si>
    <t>2018-07-01</t>
  </si>
  <si>
    <t>jiná</t>
  </si>
  <si>
    <t xml:space="preserve">ústavní zákon č. 1/1993 Sb., Ústava České republiky - čl. 104 odst. 3 </t>
  </si>
  <si>
    <t>33/1997: o rekreačních oblastech města</t>
  </si>
  <si>
    <t>1218136937</t>
  </si>
  <si>
    <t>2/2018</t>
  </si>
  <si>
    <t>Obecně závazná vyhláška statutárního města Plzně č. 2/2018, kterou se mění vyhláška statutárního města Plzně č. 5/2014, kterou se stanoví systém shromažďování, sběru, přepravy, třídění, využívání a odstraňování komunálního odpadu vznikajícího na území statutárního města Plzně včetně jejich biologicky rozložitelné složky a včetně systému nakládání se stavebním odpadem, ve znění vyhlášky č. 3/2015</t>
  </si>
  <si>
    <t>2018-04-01</t>
  </si>
  <si>
    <t>1217702451</t>
  </si>
  <si>
    <t>5/2017</t>
  </si>
  <si>
    <t>Vyhláška statutárního města Plzně č. 5/2017, o změnách a doplnění vyhlášky statutárního města Plzně č. 8/2001, Statut města</t>
  </si>
  <si>
    <t>2018-01-01</t>
  </si>
  <si>
    <t>1217623210</t>
  </si>
  <si>
    <t>2/2017</t>
  </si>
  <si>
    <t>Obecně závazná vyhláška č. 2/2017, o vedení technické mapy obce</t>
  </si>
  <si>
    <t>2017-09-01</t>
  </si>
  <si>
    <t>technická mapa</t>
  </si>
  <si>
    <t xml:space="preserve">zákon č. 200/1994 Sb., o zeměměřictví a o změně a doplnění některých zákonů souvisejících s jeho zavedením - § 20 odst. 3 </t>
  </si>
  <si>
    <t>1217584056</t>
  </si>
  <si>
    <t>5/2016</t>
  </si>
  <si>
    <t>Vyhláška statutárního města Plzně č. 5/2016, o změnách a doplnění vyhlášky statutárního města Plzně č. 8/2001, Statut města</t>
  </si>
  <si>
    <t>2017-01-01</t>
  </si>
  <si>
    <t>1216354472</t>
  </si>
  <si>
    <t>10/2015</t>
  </si>
  <si>
    <t>Obecně závazná vyhláška statutárního města Plzně č. 10/2015, kterou se mění vyhláška statutárního města Plzně č. 10/2006, o vymezení veřejných prostranství, na nichž se zakazuje žebrání</t>
  </si>
  <si>
    <t>2016-01-01</t>
  </si>
  <si>
    <t>veřejný pořádek - žebrání</t>
  </si>
  <si>
    <t>zákon č. 128/2000 Sb., o obcích - § 10 písm. a) - žebrání</t>
  </si>
  <si>
    <t>10/2006: Vyhláška statutárního města Plzně č. 10/2006, o vymezení veřejných prostranství, na nichž se zakazuje žebrání</t>
  </si>
  <si>
    <t>1216306433</t>
  </si>
  <si>
    <t>9/2015</t>
  </si>
  <si>
    <t>Vyhláška statutárního města Plzně č. 9/2015, o změnách a doplnění vyhlášky statutárního města Plzně č. 8/2001, Statut města</t>
  </si>
  <si>
    <t>2015-12-31</t>
  </si>
  <si>
    <t>1215505639</t>
  </si>
  <si>
    <t>2/2023</t>
  </si>
  <si>
    <t>Nařízení č. 2/2023, o tarifu Integrované dopravy Plzeňského kraje na území města Plzně</t>
  </si>
  <si>
    <t>3/2021: O tarifu integrované dopravy Plzeňského kraje na území města Plzně; 5/2022: Nařízení statutárního města Plzně č. 5/2022, o změnách a doplnění nařízení statutárního města Plzně č. 3/2021, o tarifu integrované dopravy Plzeňského kraje na území města Plzně; 7/2022: Nařízení statutárního města Plzně č. 7/2022, o změnách nařízení statutárního města Plzně č. 3/2021, o tarifu integrované dopravy Plzeňského kraje na území města Plzně; 1/2023: Nařízení č. 1/2023, o změnách nařízení statutárního města Plzně č. 3/2021 o tarifu integrované dopravy Plzeňského kraje na území města Plzně</t>
  </si>
  <si>
    <t>3/2024: Nařízení č. 3/2024, o tarifu Integrované dopravy Plzeňského kraje na území města Plzně; 6/2024: Nařízení č. 6/2024, o zrušení nařízení statutárního města Plzně o tarifu Integrované dopravy Plzeňského kraje na území města Plzně č. 2/2023 a 3/2024; 6/2024: Nařízení č. 6/2024, o zrušení nařízení statutárního města Plzně o tarifu Integrované dopravy Plzeňského kraje na území města Plzně č. 2/2023 a 3/2024</t>
  </si>
  <si>
    <t>1213847086</t>
  </si>
  <si>
    <t>6/2015</t>
  </si>
  <si>
    <t>Nařízení statutárního města Plzně č. 6/2015, o vymezených úsecích místních komunikací, na nichž se nezajišťuje sjízdnost odstraňováním sněhu a náledí, na území města Plzně</t>
  </si>
  <si>
    <t>2015-07-30</t>
  </si>
  <si>
    <t>pozemní komunikace - vyznačení neudržovaných úseků</t>
  </si>
  <si>
    <t xml:space="preserve">zákon č. 13/1997 Sb., o pozemních komunikacích - § 27 odst. 5 </t>
  </si>
  <si>
    <t>1198238726</t>
  </si>
  <si>
    <t>4/2015</t>
  </si>
  <si>
    <t>Vyhláška statutárního města Plzně č. 4/2015, o změnách a doplnění vyhlášky statutárního města Plzně č. 8/2001, statut města</t>
  </si>
  <si>
    <t>2015-07-10</t>
  </si>
  <si>
    <t>1198193202</t>
  </si>
  <si>
    <t>3/2015</t>
  </si>
  <si>
    <t>Obecně závazná vyhláška statutárního města Plzně č. 3/2015, kterou se mění vyhláška statutárního města Plzně č. 5/2014, kterou se stanoví systém shromažďování, sběru, přepravy, třídění, využívání a odstraňování komunálního odpadu vznikajícího na území statutárního města Plzně včetně jejich biologicky rozložitelné složky a včetně systému nakládání se stavebním odpadem</t>
  </si>
  <si>
    <t>2015-09-01</t>
  </si>
  <si>
    <t>1198149597</t>
  </si>
  <si>
    <t>1/2015</t>
  </si>
  <si>
    <t>Obecně závazná vyhláška statutárního města Plzně č. 1/2015, o změnách vyhlášky statutárního města Plzně č. 15/1992, kterou se zřizuje městská policie v Plzni</t>
  </si>
  <si>
    <t>2015-04-01</t>
  </si>
  <si>
    <t>obecní policie</t>
  </si>
  <si>
    <t xml:space="preserve">zákon č. 553/1991 Sb., o obecní policii - § 1 odst. 1 </t>
  </si>
  <si>
    <t>15/1992: o zřízení městské policie v Plzni</t>
  </si>
  <si>
    <t>1195189679</t>
  </si>
  <si>
    <t>7/2014</t>
  </si>
  <si>
    <t>Vyhláška statutárního města Plzně č. 7/2014, o změnách a doplnění vyhlášky statutárního města Plzně č. 8/2001, Statut města</t>
  </si>
  <si>
    <t>2015-01-01</t>
  </si>
  <si>
    <t>1194350485</t>
  </si>
  <si>
    <t>5/2014</t>
  </si>
  <si>
    <t>Obecně závazná vyhláška statutárního města Plzně č. 5/2014, kterou se stanoví systém shromažďování, sběru, přepravy, třídění, využívání a odstraňování komunálního odpadu vznikajícího na území statutárního města Plzně včetně jejich biologicky rozložitelné složky a včetně systému nakládání se stavebním odpadem</t>
  </si>
  <si>
    <t>3/2015: Obecně závazná vyhláška statutárního města Plzně č. 3/2015, kterou se mění vyhláška statutárního města Plzně č. 5/2014, kterou se stanoví systém shromažďování, sběru, přepravy, třídění, využívání a odstraňování komunálního odpadu vznikajícího na území statutárního města Plzně včetně jejich biologicky rozložitelné složky a včetně systému nakládání se stavebním odpadem; 2/2018: Obecně závazná vyhláška statutárního města Plzně č. 2/2018, kterou se mění vyhláška statutárního města Plzně č. 5/2014, kterou se stanoví systém shromažďování, sběru, přepravy, třídění, využívání a odstraňování komunálního odpadu vznikajícího na území statutárního města Plzně včetně jejich biologicky rozložitelné složky a včetně systému nakládání se stavebním odpadem, ve znění vyhlášky č. 3/2015; 11/2018: Obecně závazná vyhláška statutárního města Plzně č. 11/2018, kterou se mění vyhláška statutárního města Plzně č. 5/2014, kterou se stanoví systém shromažďování, sběru, přepravy, třídění, využívání a odstraňování komunálního odpadu vznikajícího na území statutárního města Plzně včetně jejich biologicky rozložitelné složky a včetně systému nakládání se stavebním odpadem, ve znění vyhlášky č. 3/2015 a vyhlášky č. 2/2018.; 7/2019: Obecně závazná vyhláška statutárního města Plzně č. 7/2019, kterou se mění vyhláška statutárního města Plzně č. 5/2014, kterou se stanoví systém shromažďování, sběru, přepravy, třídění, využívání a odstraňování komunálního odpadu vznikajícího na území statutárního města Plzně včetně jejich biologicky rozložitelné složky a včetně systému nakládání se stavebním odpadem, ve znění vyhlášky č. 3/2015 a vyhlášky č. 2/2018 a vyhlášky č. 11/2018.; 8/2021: Obecně závazná vyhláška statutárního města Plzně č. 8/2021, kterou se mění vyhláška statutárního města Plzně č. 5/2014, kterou se stanoví systém shromažďování, sběru, přepravy, třídění, využívání a odstraňování komunálního odpadu vznikajícího na území statutárního města Plzně včetně jejich biologicky rozložitelné složky a včetně systému nakládání se stavebním odpadem, ve znění vyhlášky č. 3/2015, vyhlášky č. 2/2018, vyhlášky č. 11/2018 a vyhlášky č. 7/2019.; 5/2024: Obecně závazná vyhláška č. 5/2024, kterou se mění vyhláška statutárního města Plzně č. 5/2014, kterou se stanoví systém shromažďování, sběru, přepravy, třídění, využívání a odstraňování komunálního odpadu vznikajícího na území statutárního města Plzně včetně jejich biologicky rozložitelné složky a včetně systému nakládání se stavebním odpadem; 5/2024: Obecně závazná vyhláška č. 5/2024, kterou se mění vyhláška statutárního města Plzně č. 5/2014, kterou se stanoví systém shromažďování, sběru, přepravy, třídění, využívání a odstraňování komunálního odpadu vznikajícího na území statutárního města Plzně včetně jejich biologicky rozložitelné složky a včetně systému nakládání se stavebním odpadem; 4/2025: Obecně závazná vyhláška č. 4/2025, kterou se mění vyhláška statutárního města Plzně č. 5/2014, kterou se stanoví systém shromažďování, sběru, přepravy, třídění, využívání a odstraňování komunálního odpadu vznikajícího na území statutárního města Plzně včetně jejich biologicky rozložitelné složky a včetně systému nakládání se stavebním odpadem</t>
  </si>
  <si>
    <t>1194310149</t>
  </si>
  <si>
    <t>14/2013</t>
  </si>
  <si>
    <t>Obecně závazná vyhláška č. 14/2013, požární řád města Plzně a stanovení podmínek k zabezpečení požární ochrany při akcích, kterých se zúčastňuje větší počet osob</t>
  </si>
  <si>
    <t>2014-01-04</t>
  </si>
  <si>
    <t>požární ochrana - požární řád</t>
  </si>
  <si>
    <t>zákon č. 133/1985 Sb., o požární ochraně - § 29 odst. 1 písm. o) bod 1</t>
  </si>
  <si>
    <t>1192219961</t>
  </si>
  <si>
    <t>11/2013</t>
  </si>
  <si>
    <t>Vyhláška zastupitelstva města Plzně č. 11/2013, o změnách a doplnění vyhlášky statutárního města Plzně č. 8/2001, statut města</t>
  </si>
  <si>
    <t>2014-01-01</t>
  </si>
  <si>
    <t>1189886970</t>
  </si>
  <si>
    <t>7/2013</t>
  </si>
  <si>
    <t>Nařízení statutárního města Plzně č. 7/2013, o omezení pochůzkového a zákazu podomního prodeje</t>
  </si>
  <si>
    <t>2013-11-01</t>
  </si>
  <si>
    <t>regulace podomního a pochůzkového prodeje a nabízení služeb</t>
  </si>
  <si>
    <t xml:space="preserve">zákon č. 455/1991 Sb., živnostenský zákon - § 18 odst. 4 </t>
  </si>
  <si>
    <t>1189836784</t>
  </si>
  <si>
    <t>3/2013</t>
  </si>
  <si>
    <t>Vyhláška zastupitelstva města Plzně č. 3/2013, o změnách a doplnění vyhlášky statutárního města Plzně č. 8/2001, statut města</t>
  </si>
  <si>
    <t>2013-07-15</t>
  </si>
  <si>
    <t>1189695952</t>
  </si>
  <si>
    <t>1/2013</t>
  </si>
  <si>
    <t>Vyhláška statutárního města Plzně č. 1/2013, kterou se mění vyhláška statutárního města Plzně č. 19/2006, o některých povinnostech chovatelů psů</t>
  </si>
  <si>
    <t>2013-05-01</t>
  </si>
  <si>
    <t>1170434273</t>
  </si>
  <si>
    <t>9/2012</t>
  </si>
  <si>
    <t>Vyhláška zastupitelstva města Plzně č. 9/2012, o změnách a doplnění vyhlášky statutárního města Plzně č. 8/2001, Statut města</t>
  </si>
  <si>
    <t>2012-11-09</t>
  </si>
  <si>
    <t>1166872920</t>
  </si>
  <si>
    <t>6/2012</t>
  </si>
  <si>
    <t>Nařízení statutárního města Plzně č. 6/2012, o změně nařízení statutárního města Plzně č. 8/2009 o rozsahu, způsobu a lhůtách k odstraňování závad ve schůdnosti chodníků, místních komunikací a průjezdních úseků silnic ve městě Plzni (údržba chodníků)</t>
  </si>
  <si>
    <t>2012-09-01</t>
  </si>
  <si>
    <t>pozemní komunikace - odstranění závad ve schůdnosti</t>
  </si>
  <si>
    <t xml:space="preserve">zákon č. 13/1997 Sb., o pozemních komunikacích - § 27 odst. 7 </t>
  </si>
  <si>
    <t xml:space="preserve">8/2009: Nařízení statutárního města Plzně č. 8/2009, o rozsahu způsobu a lhůtách k odstraňování závad ve schůdnosti chodníků, místních komunikací a průjezdních úseků silnic ve městě Plzni (údržba chodníků) </t>
  </si>
  <si>
    <t>1166787857</t>
  </si>
  <si>
    <t>2/2012</t>
  </si>
  <si>
    <t>Vyhláška statutárního města Plzně č. 2/2012, kterou se mění vyhláška statutárního města Plzně č. 22/2004, o místním poplatku ze psů, ve znění vyhlášek statutárního města Plzně č. 10/2007 a 9/2010</t>
  </si>
  <si>
    <t>2012-03-01</t>
  </si>
  <si>
    <t>1166737027</t>
  </si>
  <si>
    <t>1/2023</t>
  </si>
  <si>
    <t>Nařízení č. 1/2023, o změnách nařízení statutárního města Plzně č. 3/2021 o tarifu integrované dopravy Plzeňského kraje na území města Plzně</t>
  </si>
  <si>
    <t>2023-04-01</t>
  </si>
  <si>
    <t>3/2021: O tarifu integrované dopravy Plzeňského kraje na území města Plzně</t>
  </si>
  <si>
    <t>1158617664</t>
  </si>
  <si>
    <t>14/2011</t>
  </si>
  <si>
    <t>Vyhláška zastupitelstva města Plzně č. 14/2011, o změnách a doplnění vyhlášky statutárního města Plzně č. 8/2001, Statut města</t>
  </si>
  <si>
    <t>2012-01-01</t>
  </si>
  <si>
    <t>1157671547</t>
  </si>
  <si>
    <t>9/2010</t>
  </si>
  <si>
    <t>Vyhláška statutárního města Plzně č. 9/2010, kterou se mění vyhláška statutárního města Plzně č. 22/2004, o místním poplatku ze psů, ve znění vyhlášky statutárního města Plzně č. 10/2007</t>
  </si>
  <si>
    <t>2011-01-01</t>
  </si>
  <si>
    <t>1150332364</t>
  </si>
  <si>
    <t>3/2010</t>
  </si>
  <si>
    <t>Vyhláška zastupitelstva města Plzně č. 3/2010, o změnách a doplnění vyhlášky statutárního města Plzně č. 8/2001, Statut města</t>
  </si>
  <si>
    <t>2010-05-01</t>
  </si>
  <si>
    <t>1149153799</t>
  </si>
  <si>
    <t>8/2009</t>
  </si>
  <si>
    <t xml:space="preserve">Nařízení statutárního města Plzně č. 8/2009, o rozsahu způsobu a lhůtách k odstraňování závad ve schůdnosti chodníků, místních komunikací a průjezdních úseků silnic ve městě Plzni (údržba chodníků) </t>
  </si>
  <si>
    <t>2009-11-01</t>
  </si>
  <si>
    <t>6/2012: Nařízení statutárního města Plzně č. 6/2012, o změně nařízení statutárního města Plzně č. 8/2009 o rozsahu, způsobu a lhůtách k odstraňování závad ve schůdnosti chodníků, místních komunikací a průjezdních úseků silnic ve městě Plzni (údržba chodníků)</t>
  </si>
  <si>
    <t>1149099122</t>
  </si>
  <si>
    <t>7/2009</t>
  </si>
  <si>
    <t>Vyhláška statutárního města Plzně č. 7/2009, kterou se mění vyhláška statutárního města Plzně č. 33/1997, o rekreačních oblastech města</t>
  </si>
  <si>
    <t>1148988722</t>
  </si>
  <si>
    <t>6/2009</t>
  </si>
  <si>
    <t>Vyhláška statutárního města Plzně č. 6/2009, kterou se mění vyhláška statutárního města Plzně č. 19/2006, o některých povinnostech chovatelů psů</t>
  </si>
  <si>
    <t>1148932968</t>
  </si>
  <si>
    <t>1/2009</t>
  </si>
  <si>
    <t>Vyhláška zastupitelstva města Plzně č. 1/2009, o změnách a doplnění vyhlášky statutárního města Plzně č. 8/2001, statut města</t>
  </si>
  <si>
    <t>2009-05-01</t>
  </si>
  <si>
    <t>1148422295</t>
  </si>
  <si>
    <t>12/2007</t>
  </si>
  <si>
    <t>Vyhláška statutárního města Plzně č. 12/2007, kterou se mění vyhláška statutárního města Plzně č. 19/2006, o některých povinnostech chovatelů psů</t>
  </si>
  <si>
    <t>2008-01-01</t>
  </si>
  <si>
    <t>1148372909</t>
  </si>
  <si>
    <t>10/2007</t>
  </si>
  <si>
    <t>Vyhláška statutárního města Plzně č. 10/2007, kterou se mění vyhláška statutárního města Plzně č. 22/2004, o místním poplatku ze psů</t>
  </si>
  <si>
    <t>1148238036</t>
  </si>
  <si>
    <t>20/2006</t>
  </si>
  <si>
    <t>Vyhláška zastupitelstva města Plzně č. 20/2006, o změnách a doplnění vyhlášky statutárního města Plzně č. 8/2001, statut města</t>
  </si>
  <si>
    <t>2007-01-01</t>
  </si>
  <si>
    <t>1138445600</t>
  </si>
  <si>
    <t>19/2006</t>
  </si>
  <si>
    <t>Vyhláška statutárního města Plzně č. 19/2006, o některých povinnostech chovatelů psů</t>
  </si>
  <si>
    <t xml:space="preserve">12/2007: Vyhláška statutárního města Plzně č. 12/2007, kterou se mění vyhláška statutárního města Plzně č. 19/2006, o některých povinnostech chovatelů psů; 6/2009: Vyhláška statutárního města Plzně č. 6/2009, kterou se mění vyhláška statutárního města Plzně č. 19/2006, o některých povinnostech chovatelů psů; 1/2013: Vyhláška statutárního města Plzně č. 1/2013, kterou se mění vyhláška statutárního města Plzně č. 19/2006, o některých povinnostech chovatelů psů; 8/2019: Vyhláška statutárního města Plzně č. 8/2019, kterou se mění vyhláška statutárního města Plzně č. 19/2006, o některých povinnostech chovatelů psů, ve znění vyhlášky č. 12/2007, vyhlášky č. 6/2009 a vyhlášky č. 1/2013.; 5/2025: Obecně závazná vyhláška č. 5/2025, kterou se mění obecně závazná vyhláška statutárního města Plzně č. 19/2006, o některých povinnostech chovatelů psů </t>
  </si>
  <si>
    <t>1136455938</t>
  </si>
  <si>
    <t>14/2006</t>
  </si>
  <si>
    <t>Vyhláška statutárního města Plzně č. 14/2006, o změně vyhlášky Zastupitelstva města Plzně č. 8/2001, Statut města Plzně</t>
  </si>
  <si>
    <t>2006-10-01</t>
  </si>
  <si>
    <t>1135792174</t>
  </si>
  <si>
    <t>10/2006</t>
  </si>
  <si>
    <t>Vyhláška statutárního města Plzně č. 10/2006, o vymezení veřejných prostranství, na nichž se zakazuje žebrání</t>
  </si>
  <si>
    <t>2006-08-01</t>
  </si>
  <si>
    <t>10/2015: Obecně závazná vyhláška statutárního města Plzně č. 10/2015, kterou se mění vyhláška statutárního města Plzně č. 10/2006, o vymezení veřejných prostranství, na nichž se zakazuje žebrání</t>
  </si>
  <si>
    <t>1127008613</t>
  </si>
  <si>
    <t>3/2006</t>
  </si>
  <si>
    <t>Vyhláška statutárního města Plzně č. 3/2006, k zabezpečení místních záležitostí veřejného pořádku, kterou se vymezují veřejná prostranství, na nichž se zakazuje prostituce</t>
  </si>
  <si>
    <t>2006-06-16</t>
  </si>
  <si>
    <t>veřejný pořádek - prostituce</t>
  </si>
  <si>
    <t>zákon č. 128/2000 Sb., o obcích - § 10 písm. a) - prostituce</t>
  </si>
  <si>
    <t>1126922952</t>
  </si>
  <si>
    <t>17/2005</t>
  </si>
  <si>
    <t>Vyhláška statutárního města Plzně  č. 17/2005, o změnách a doplnění vyhlášky statutárního města Plzně č. 8/2001, Statut města</t>
  </si>
  <si>
    <t>2006-01-01</t>
  </si>
  <si>
    <t>1126576872</t>
  </si>
  <si>
    <t>3/2005</t>
  </si>
  <si>
    <t>Vyhláška statutárního města Plzně č. 3/2005, o ochraně městské zeleně</t>
  </si>
  <si>
    <t>2005-03-01</t>
  </si>
  <si>
    <t xml:space="preserve">6/2025: Obecně závazná vyhláška č. 6/2025, kterou se mění obecně závazná vyhláška statutárního města Plzně č. 3/2005, o ochraně městské zeleně </t>
  </si>
  <si>
    <t>1126251245</t>
  </si>
  <si>
    <t>22/2004</t>
  </si>
  <si>
    <t>Vyhláška č. 22/2004, o místním poplatku ze psů</t>
  </si>
  <si>
    <t>2005-01-01</t>
  </si>
  <si>
    <t>10/2007: Vyhláška statutárního města Plzně č. 10/2007, kterou se mění vyhláška statutárního města Plzně č. 22/2004, o místním poplatku ze psů; 9/2010: Vyhláška statutárního města Plzně č. 9/2010, kterou se mění vyhláška statutárního města Plzně č. 22/2004, o místním poplatku ze psů, ve znění vyhlášky statutárního města Plzně č. 10/2007; 2/2012: Vyhláška statutárního města Plzně č. 2/2012, kterou se mění vyhláška statutárního města Plzně č. 22/2004, o místním poplatku ze psů, ve znění vyhlášek statutárního města Plzně č. 10/2007 a 9/2010; 5/2018: Vyhláška statutárního města Plzně č. 5/2018, o změně vyhlášky statutárního města Plzně č. 2/2004, o místním poplatku za užívání veřejného prostranství, ve znění vyhlášek statutárního města Plzně č. 7/2004, 10/2005, 16/2005, 9/2006, 8/2010, 4/2011, 1/2012, 8/2012, 8/2013, 6/2016 a 4/2017, o změně vyhlášky statutárního města Plzně č. 22/2004, o místním poplatku ze psů, ve znění vyhlášek statutárního města Plzně č. 10/2007, 9/2010 a 2/2012 a o změně vyhlášky statutárního města Plzně č. 11/2003, o místním poplatku z ubytovací kapacity, ve znění vyhlášek statutárního města Plzně č. 16/2004, 2/2010 a 2/2011.; 5/2018: Vyhláška statutárního města Plzně č. 5/2018, o změně vyhlášky statutárního města Plzně č. 2/2004, o místním poplatku za užívání veřejného prostranství, ve znění vyhlášek statutárního města Plzně č. 7/2004, 10/2005, 16/2005, 9/2006, 8/2010, 4/2011, 1/2012, 8/2012, 8/2013, 6/2016 a 4/2017, o změně vyhlášky statutárního města Plzně č. 22/2004, o místním poplatku ze psů, ve znění vyhlášek statutárního města Plzně č. 10/2007, 9/2010 a 2/2012 a o změně vyhlášky statutárního města Plzně č. 11/2003, o místním poplatku z ubytovací kapacity, ve znění vyhlášek statutárního města Plzně č. 16/2004, 2/2010 a 2/2011.; 5/2020: Obecně závazná vyhláška č. 5/2020, o změně vyhlášky statutárního města Plzně č. 22/2004, o místním poplatku ze psů</t>
  </si>
  <si>
    <t>1124302478</t>
  </si>
  <si>
    <t>8/2022</t>
  </si>
  <si>
    <t>Obecně závazná vyhláška č. 8/2022, kterou se mění vyhláška statutárního města Plzně č. 8/2001, Statut města</t>
  </si>
  <si>
    <t>2023-01-01</t>
  </si>
  <si>
    <t>1116305072</t>
  </si>
  <si>
    <t>7/2022</t>
  </si>
  <si>
    <t>Nařízení statutárního města Plzně č. 7/2022, o změnách nařízení statutárního města Plzně č. 3/2021, o tarifu integrované dopravy Plzeňského kraje na území města Plzně</t>
  </si>
  <si>
    <t>1112648397</t>
  </si>
  <si>
    <t>6/2022</t>
  </si>
  <si>
    <t>Nařízení č. 6/2022, o změně nařízení statutárního města Plzně č. 10/2013 o vymezení oblastí města, ve kterých lze místní komunikace užít za cenu sjednanou v souladu s cenovými předpisy (Parkovací řád)</t>
  </si>
  <si>
    <t>2022-08-04</t>
  </si>
  <si>
    <t xml:space="preserve">pozemní komunikace - zpoplatnění stání a odstavení </t>
  </si>
  <si>
    <t xml:space="preserve">zákon č. 13/1997 Sb., o pozemních komunikacích - § 23 odst. 1 </t>
  </si>
  <si>
    <t>10/2013: O vymezení oblastí města, ve kterých lze místní komunikace užít za cenu sjednanou v souladu s cenovými předpisy (Parkovací řád); 8/2015: O změně nařízení statutárního města Plzně č. 10/2013 o vymezení oblastí města, ve kterých lze místní komunikace užít za cenu sjednanou v souladu s cenovými předpisy (Parkovací řád); 4/2019: O změně nařízení statutárního města Plzně č. 10/2013 o vymezení oblastí města, ve kterých lze místní komunikace užít za cenu sjednanou v souladu s cenovými předpisy (Parkovací řád); 2/2021: O změně nařízení statutárního města Plzně č. 10/2013 o vymezení oblastí města, ve kterých lze místní komunikace užít za cenu sjednanou v souladu s cenovými předpisy (Parkovací řád)</t>
  </si>
  <si>
    <t>1063103223</t>
  </si>
  <si>
    <t>5/2022</t>
  </si>
  <si>
    <t>Nařízení statutárního města Plzně č. 5/2022, o změnách a doplnění nařízení statutárního města Plzně č. 3/2021, o tarifu integrované dopravy Plzeňského kraje na území města Plzně</t>
  </si>
  <si>
    <t>1063103611</t>
  </si>
  <si>
    <t>4/2022</t>
  </si>
  <si>
    <t>Obecně závazná vyhláška č. 4/2022, kterou se mění vyhláška statutárního města Plzně č. 6/2017 o regulaci provozování hazardních her</t>
  </si>
  <si>
    <t>2022-08-01</t>
  </si>
  <si>
    <t>6/2017: O regulaci provozování hazardních her</t>
  </si>
  <si>
    <t>6/2023: Obecně závazná vyhláška č. 6/2023,  o regulaci provozování hazardních her</t>
  </si>
  <si>
    <t>1061344265</t>
  </si>
  <si>
    <t>3/2021</t>
  </si>
  <si>
    <t>O tarifu integrované dopravy Plzeňského kraje na území města Plzně</t>
  </si>
  <si>
    <t>5/2022: Nařízení statutárního města Plzně č. 5/2022, o změnách a doplnění nařízení statutárního města Plzně č. 3/2021, o tarifu integrované dopravy Plzeňského kraje na území města Plzně; 5/2022: Nařízení statutárního města Plzně č. 5/2022, o změnách a doplnění nařízení statutárního města Plzně č. 3/2021, o tarifu integrované dopravy Plzeňského kraje na území města Plzně; 6/2022: Nařízení č. 6/2022, o změně nařízení statutárního města Plzně č. 10/2013 o vymezení oblastí města, ve kterých lze místní komunikace užít za cenu sjednanou v souladu s cenovými předpisy (Parkovací řád); 7/2022: Nařízení statutárního města Plzně č. 7/2022, o změnách nařízení statutárního města Plzně č. 3/2021, o tarifu integrované dopravy Plzeňského kraje na území města Plzně; 1/2023: Nařízení č. 1/2023, o změnách nařízení statutárního města Plzně č. 3/2021 o tarifu integrované dopravy Plzeňského kraje na území města Plzně</t>
  </si>
  <si>
    <t>1060415187</t>
  </si>
  <si>
    <t>6/2017</t>
  </si>
  <si>
    <t>O regulaci provozování hazardních her</t>
  </si>
  <si>
    <t>4/2022: Obecně závazná vyhláška č. 4/2022, kterou se mění vyhláška statutárního města Plzně č. 6/2017 o regulaci provozování hazardních her</t>
  </si>
  <si>
    <t>1060381137</t>
  </si>
  <si>
    <t>2/2021</t>
  </si>
  <si>
    <t>O změně nařízení statutárního města Plzně č. 10/2013 o vymezení oblastí města, ve kterých lze místní komunikace užít za cenu sjednanou v souladu s cenovými předpisy (Parkovací řád)</t>
  </si>
  <si>
    <t>2021-04-08</t>
  </si>
  <si>
    <t>10/2013: O vymezení oblastí města, ve kterých lze místní komunikace užít za cenu sjednanou v souladu s cenovými předpisy (Parkovací řád); 4/2019: O změně nařízení statutárního města Plzně č. 10/2013 o vymezení oblastí města, ve kterých lze místní komunikace užít za cenu sjednanou v souladu s cenovými předpisy (Parkovací řád)</t>
  </si>
  <si>
    <t>5/2022: Nařízení statutárního města Plzně č. 5/2022, o změnách a doplnění nařízení statutárního města Plzně č. 3/2021, o tarifu integrované dopravy Plzeňského kraje na území města Plzně; 6/2022: Nařízení č. 6/2022, o změně nařízení statutárního města Plzně č. 10/2013 o vymezení oblastí města, ve kterých lze místní komunikace užít za cenu sjednanou v souladu s cenovými předpisy (Parkovací řád)</t>
  </si>
  <si>
    <t>1059938880</t>
  </si>
  <si>
    <t>4/2019</t>
  </si>
  <si>
    <t>2019-11-07</t>
  </si>
  <si>
    <t>10/2013: O vymezení oblastí města, ve kterých lze místní komunikace užít za cenu sjednanou v souladu s cenovými předpisy (Parkovací řád); 8/2015: O změně nařízení statutárního města Plzně č. 10/2013 o vymezení oblastí města, ve kterých lze místní komunikace užít za cenu sjednanou v souladu s cenovými předpisy (Parkovací řád)</t>
  </si>
  <si>
    <t>2/2021: O změně nařízení statutárního města Plzně č. 10/2013 o vymezení oblastí města, ve kterých lze místní komunikace užít za cenu sjednanou v souladu s cenovými předpisy (Parkovací řád); 5/2022: Nařízení statutárního města Plzně č. 5/2022, o změnách a doplnění nařízení statutárního města Plzně č. 3/2021, o tarifu integrované dopravy Plzeňského kraje na území města Plzně; 6/2022: Nařízení č. 6/2022, o změně nařízení statutárního města Plzně č. 10/2013 o vymezení oblastí města, ve kterých lze místní komunikace užít za cenu sjednanou v souladu s cenovými předpisy (Parkovací řád)</t>
  </si>
  <si>
    <t>1059866871</t>
  </si>
  <si>
    <t>8/2015</t>
  </si>
  <si>
    <t>2015-12-29</t>
  </si>
  <si>
    <t>10/2013: O vymezení oblastí města, ve kterých lze místní komunikace užít za cenu sjednanou v souladu s cenovými předpisy (Parkovací řád)</t>
  </si>
  <si>
    <t>4/2019: O změně nařízení statutárního města Plzně č. 10/2013 o vymezení oblastí města, ve kterých lze místní komunikace užít za cenu sjednanou v souladu s cenovými předpisy (Parkovací řád); 5/2022: Nařízení statutárního města Plzně č. 5/2022, o změnách a doplnění nařízení statutárního města Plzně č. 3/2021, o tarifu integrované dopravy Plzeňského kraje na území města Plzně; 6/2022: Nařízení č. 6/2022, o změně nařízení statutárního města Plzně č. 10/2013 o vymezení oblastí města, ve kterých lze místní komunikace užít za cenu sjednanou v souladu s cenovými předpisy (Parkovací řád)</t>
  </si>
  <si>
    <t>1059376238</t>
  </si>
  <si>
    <t>10/2013</t>
  </si>
  <si>
    <t>O vymezení oblastí města, ve kterých lze místní komunikace užít za cenu sjednanou v souladu s cenovými předpisy (Parkovací řád)</t>
  </si>
  <si>
    <t>2013-12-19</t>
  </si>
  <si>
    <t>8/2015: O změně nařízení statutárního města Plzně č. 10/2013 o vymezení oblastí města, ve kterých lze místní komunikace užít za cenu sjednanou v souladu s cenovými předpisy (Parkovací řád); 4/2019: O změně nařízení statutárního města Plzně č. 10/2013 o vymezení oblastí města, ve kterých lze místní komunikace užít za cenu sjednanou v souladu s cenovými předpisy (Parkovací řád); 2/2021: O změně nařízení statutárního města Plzně č. 10/2013 o vymezení oblastí města, ve kterých lze místní komunikace užít za cenu sjednanou v souladu s cenovými předpisy (Parkovací řád); 5/2022: Nařízení statutárního města Plzně č. 5/2022, o změnách a doplnění nařízení statutárního města Plzně č. 3/2021, o tarifu integrované dopravy Plzeňského kraje na území města Plzně; 6/2022: Nařízení č. 6/2022, o změně nařízení statutárního města Plzně č. 10/2013 o vymezení oblastí města, ve kterých lze místní komunikace užít za cenu sjednanou v souladu s cenovými předpisy (Parkovací řád)</t>
  </si>
  <si>
    <t>1059331481</t>
  </si>
  <si>
    <t>3/2022</t>
  </si>
  <si>
    <t>Kterou se mění vyhláška statutárního města Plzně č. 6/2021, o místním poplatku z pobytu</t>
  </si>
  <si>
    <t>2022-07-16</t>
  </si>
  <si>
    <t>1056835278</t>
  </si>
  <si>
    <t>2/2022</t>
  </si>
  <si>
    <t>Kterou se mění obecně závazná vyhláška statutárního města Plzně č. 4/2021, o stanovení koeficientu pro výpočet daně z nemovitých věcí</t>
  </si>
  <si>
    <t>daň z nemovitých věcí - koeficient u pozemků</t>
  </si>
  <si>
    <t>zákon č. 338/1992 Sb., o dani z nemovitých věcí - § 6 odst. 4 písm. b)</t>
  </si>
  <si>
    <t>1056835284</t>
  </si>
  <si>
    <t>4/2021</t>
  </si>
  <si>
    <t>O stanovení koeficientu pro výpočet daně z nemovitých věcí</t>
  </si>
  <si>
    <t>daň z nemovitých věcí - koeficient u pozemků; daň z nemovitých věcí - koeficient u staveb a jednotek; daň z nemovitých věcí - koeficient u staveb a jednotek</t>
  </si>
  <si>
    <t xml:space="preserve">zákon č. 338/1992 Sb., o dani z nemovitých věcí - § 6 odst. 4 písm. b); zákon č. 338/1992 Sb., o dani z nemovitých věcí - § 11 odst. 3 písm. a)  ; zákon č. 338/1992 Sb., o dani z nemovitých věcí - § 11 odst. 3 písm. b)  </t>
  </si>
  <si>
    <t>2/2022: Kterou se mění obecně závazná vyhláška statutárního města Plzně č. 4/2021, o stanovení koeficientu pro výpočet daně z nemovitých věcí; 3/2022: Kterou se mění vyhláška statutárního města Plzně č. 6/2021, o místním poplatku z pobytu; 4/2023: Obecně závazná vyhláška č. 4/2023, kterou se mění vyhláška statutárního města Plzně č. 4/2021, o stanovení koeficientu pro výpočet daně z nemovitých věcí; 4/2023: Obecně závazná vyhláška č. 4/2023, kterou se mění vyhláška statutárního města Plzně č. 4/2021, o stanovení koeficientu pro výpočet daně z nemovitých věcí</t>
  </si>
  <si>
    <t>1056787801</t>
  </si>
  <si>
    <t>6/2021</t>
  </si>
  <si>
    <t>O místním poplatku z pobytu</t>
  </si>
  <si>
    <t>2021-12-22</t>
  </si>
  <si>
    <t>2/2022: Kterou se mění obecně závazná vyhláška statutárního města Plzně č. 4/2021, o stanovení koeficientu pro výpočet daně z nemovitých věcí; 3/2022: Kterou se mění vyhláška statutárního města Plzně č. 6/2021, o místním poplatku z pobytu; 9/2024: Obecně závazná vyhláška č. 9/2024, kterou se mění obecně závazná vyhláška statutárního města Plzně č. 6/2021, o místním poplatku z pobytu, ve znění vyhlášky č. 3/2022</t>
  </si>
  <si>
    <t>1056787346</t>
  </si>
  <si>
    <t>3/2004</t>
  </si>
  <si>
    <t>O změnách a doplnění vyhlášky statutárního města Plzně č. 8/2001, Statut města</t>
  </si>
  <si>
    <t>2004-03-01</t>
  </si>
  <si>
    <t>1055358334</t>
  </si>
  <si>
    <t>20/2004</t>
  </si>
  <si>
    <t>1055358187</t>
  </si>
  <si>
    <t>12/2002</t>
  </si>
  <si>
    <t>2003-01-01</t>
  </si>
  <si>
    <t>1054829410</t>
  </si>
  <si>
    <t>8/2001</t>
  </si>
  <si>
    <t>Statut města</t>
  </si>
  <si>
    <t>2002-01-01</t>
  </si>
  <si>
    <t xml:space="preserve">12/2002: O změnách a doplnění vyhlášky statutárního města Plzně č. 8/2001, Statut města; 3/2004: O změnách a doplnění vyhlášky statutárního města Plzně č. 8/2001, Statut města; 20/2004: O změnách a doplnění vyhlášky statutárního města Plzně č. 8/2001, Statut města; 17/2005: Vyhláška statutárního města Plzně  č. 17/2005, o změnách a doplnění vyhlášky statutárního města Plzně č. 8/2001, Statut města; 14/2006: Vyhláška statutárního města Plzně č. 14/2006, o změně vyhlášky Zastupitelstva města Plzně č. 8/2001, Statut města Plzně; 20/2006: Vyhláška zastupitelstva města Plzně č. 20/2006, o změnách a doplnění vyhlášky statutárního města Plzně č. 8/2001, statut města; 1/2009: Vyhláška zastupitelstva města Plzně č. 1/2009, o změnách a doplnění vyhlášky statutárního města Plzně č. 8/2001, statut města; 3/2010: Vyhláška zastupitelstva města Plzně č. 3/2010, o změnách a doplnění vyhlášky statutárního města Plzně č. 8/2001, Statut města; 14/2011: Vyhláška zastupitelstva města Plzně č. 14/2011, o změnách a doplnění vyhlášky statutárního města Plzně č. 8/2001, Statut města; 9/2012: Vyhláška zastupitelstva města Plzně č. 9/2012, o změnách a doplnění vyhlášky statutárního města Plzně č. 8/2001, Statut města; 9/2012: Vyhláška zastupitelstva města Plzně č. 9/2012, o změnách a doplnění vyhlášky statutárního města Plzně č. 8/2001, Statut města; 3/2013: Vyhláška zastupitelstva města Plzně č. 3/2013, o změnách a doplnění vyhlášky statutárního města Plzně č. 8/2001, statut města; 11/2013: Vyhláška zastupitelstva města Plzně č. 11/2013, o změnách a doplnění vyhlášky statutárního města Plzně č. 8/2001, statut města; 7/2014: Vyhláška statutárního města Plzně č. 7/2014, o změnách a doplnění vyhlášky statutárního města Plzně č. 8/2001, Statut města; 4/2015: Vyhláška statutárního města Plzně č. 4/2015, o změnách a doplnění vyhlášky statutárního města Plzně č. 8/2001, statut města; 9/2015: Vyhláška statutárního města Plzně č. 9/2015, o změnách a doplnění vyhlášky statutárního města Plzně č. 8/2001, Statut města; 5/2016: Vyhláška statutárního města Plzně č. 5/2016, o změnách a doplnění vyhlášky statutárního města Plzně č. 8/2001, Statut města; 5/2017: Vyhláška statutárního města Plzně č. 5/2017, o změnách a doplnění vyhlášky statutárního města Plzně č. 8/2001, Statut města; 6/2018: Vyhláška statutárního města Plzně č. 6/2018, o změnách a doplnění vyhlášky statutárního města Plzně č. 8/2001, Statut města; 10/2018: Obecně závazná vyhláška č. 10/2018, kterou se mění vyhláška statutárního města Plzně č. 8/2001, Statut města; 9/2019: Obecně závazná vyhláška č. 9/2019, kterou se mění vyhláška statutárního města Plzně č. 8/2001, Statut města; 9/2019: Obecně závazná vyhláška č. 9/2019, kterou se mění vyhláška statutárního města Plzně č. 8/2001, Statut města; 6/2020: Obecně závazná vyhláška č. 6/2020, kterou se mění vyhláška statutárního města Plzně č. 8/2001, Statut města; 9/2021: Obecně závazná vyhláška č. 9/2021, kterou se mění vyhláška statutárního města Plzně č. 8/2001, Statut města; 8/2022: Obecně závazná vyhláška č. 8/2022, kterou se mění vyhláška statutárního města Plzně č. 8/2001, Statut města; 5/2023: Obecně závazná vyhláška č. 5/2023,  kterou se mění vyhláška statutárního města Plzně č. 8/2001, Statut města ; 1/2024: Obecně závazná vyhláška č. 1/2024, kterou se mění vyhláška statutárního města Plzně č. 8/2001, Statut města; 7/2024: Obecně závazná vyhláška č. 7/2024,  kterou se mění vyhláška statutárního města Plzně č. 8/2001, Statut města ; 7/2025: Obecně závazná vyhláška č. 7/2025, kterou se mění vyhláška statutárního města Plzně č. 8/2001, Statut města </t>
  </si>
  <si>
    <t>1054262352</t>
  </si>
  <si>
    <t>11/2002</t>
  </si>
  <si>
    <t>O vyhlášení dohody o připojení obcí Malesice a Lhota k statutárnímu městu Plzni a o působnosti některých vyhlášek připojovaných obcí</t>
  </si>
  <si>
    <t>1054262043</t>
  </si>
  <si>
    <t>12/2000</t>
  </si>
  <si>
    <t>O změně obecně závazné vyhlášky města Plzně č. 33/1997, o rekreačních oblastech města</t>
  </si>
  <si>
    <t>2001-02-01</t>
  </si>
  <si>
    <t>1048934563</t>
  </si>
  <si>
    <t>50/1998</t>
  </si>
  <si>
    <t>O zřízení přírodní památky "Čertova kazatelna"</t>
  </si>
  <si>
    <t>1998-08-01</t>
  </si>
  <si>
    <t xml:space="preserve">ústavní zákon č. 1/1993 Sb., Ústava České republiky - čl. 79 odst. 3 </t>
  </si>
  <si>
    <t>1048900033</t>
  </si>
  <si>
    <t>49/1998</t>
  </si>
  <si>
    <t>O zřízení přírodní památky "Doubí"</t>
  </si>
  <si>
    <t>1998-07-01</t>
  </si>
  <si>
    <t>1048640463</t>
  </si>
  <si>
    <t>46/1998</t>
  </si>
  <si>
    <t>O zřízení přírodní rezervace "Zábělá"</t>
  </si>
  <si>
    <t>1998-06-20</t>
  </si>
  <si>
    <t>1048609695</t>
  </si>
  <si>
    <t>33/1997</t>
  </si>
  <si>
    <t>o rekreačních oblastech města</t>
  </si>
  <si>
    <t>1997-10-07</t>
  </si>
  <si>
    <t>12/2000: O změně obecně závazné vyhlášky města Plzně č. 33/1997, o rekreačních oblastech města; 7/2009: Vyhláška statutárního města Plzně č. 7/2009, kterou se mění vyhláška statutárního města Plzně č. 33/1997, o rekreačních oblastech města; 4/2018: Vyhláška statutárního města Plzně č. 4/2018, kterou se mění vyhláška statutárního města Plzně č. 33/1997, o rekreačních oblastech města, ve znění vyhlášky č. 12/2000 a vyhlášky č. 7/2009</t>
  </si>
  <si>
    <t>1038043758</t>
  </si>
  <si>
    <t>31/1997</t>
  </si>
  <si>
    <t>O zřízení přírodní rezervace Kamenný rybník</t>
  </si>
  <si>
    <t>1997-10-01</t>
  </si>
  <si>
    <t>1037815369</t>
  </si>
  <si>
    <t>29/1997</t>
  </si>
  <si>
    <t>O zřízení přírodní památky Kopeckého pramen</t>
  </si>
  <si>
    <t>1997-07-22</t>
  </si>
  <si>
    <t>1037705090</t>
  </si>
  <si>
    <t>17/1996</t>
  </si>
  <si>
    <t>o změně vyhlášky č. 26/1993, o uctění památky plzeňských událostí z 1. června 1953</t>
  </si>
  <si>
    <t>1996-06-01</t>
  </si>
  <si>
    <t>26/1993: o uctění památky plzeňských událostí z 1. června 1953</t>
  </si>
  <si>
    <t>1037704653</t>
  </si>
  <si>
    <t>26/1993</t>
  </si>
  <si>
    <t>o uctění památky plzeňských událostí z 1. června 1953</t>
  </si>
  <si>
    <t>1993-05-07</t>
  </si>
  <si>
    <t>17/1996: o změně vyhlášky č. 26/1993, o uctění památky plzeňských událostí z 1. června 1953</t>
  </si>
  <si>
    <t>1037668311</t>
  </si>
  <si>
    <t>15/1992</t>
  </si>
  <si>
    <t>o zřízení městské policie v Plzni</t>
  </si>
  <si>
    <t>1992-05-08</t>
  </si>
  <si>
    <t>1/2015: Obecně závazná vyhláška statutárního města Plzně č. 1/2015, o změnách vyhlášky statutárního města Plzně č. 15/1992, kterou se zřizuje městská policie v Plzni</t>
  </si>
  <si>
    <t>1036806634</t>
  </si>
  <si>
    <t>1/2022</t>
  </si>
  <si>
    <t>Zákaz konzumace alkoholických nápojů na veřejném prostranství</t>
  </si>
  <si>
    <t>2022-05-01</t>
  </si>
  <si>
    <t>3/2025: Obecně závazná vyhláška č. 3/2025, kterou se mění vyhláška statutárního města Plzně č. 1/2022 o zákazu konzumace alkoholických nápojů na veřejném prostranství</t>
  </si>
  <si>
    <t>1025719011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</si>
</sst>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0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24.7109375" customWidth="1"/>
    <col min="2" max="2" width="10.7109375" customWidth="1"/>
    <col min="3" max="3" width="9.7109375" customWidth="1"/>
    <col min="4" max="4" width="15.7109375" customWidth="1"/>
    <col min="5" max="5" width="9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36.7109375" customWidth="1"/>
    <col min="11" max="11" width="28.7109375" customWidth="1"/>
    <col min="12" max="12" width="12.7109375" customWidth="1"/>
    <col min="13" max="13" width="70.7109375" customWidth="1"/>
    <col min="14" max="14" width="70.7109375" customWidth="1"/>
    <col min="15" max="15" width="70.7109375" customWidth="1"/>
    <col min="16" max="16" width="70.7109375" customWidth="1"/>
    <col min="17" max="17" width="70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46184</v>
      </c>
      <c r="I2" s="1">
        <v>46192.5942217162</v>
      </c>
      <c r="J2" t="s">
        <v>30</v>
      </c>
      <c r="K2" t="s">
        <v>31</v>
      </c>
      <c r="M2" t="s">
        <v>32</v>
      </c>
      <c r="N2" t="s">
        <v>33</v>
      </c>
      <c r="O2" t="s">
        <v>34</v>
      </c>
      <c r="S2" t="b">
        <v>1</v>
      </c>
      <c r="U2" s="2">
        <f>HYPERLINK("https://sbirkapp.gov.cz/detail/SPPLUUF7TMYLG62C", "https://sbirkapp.gov.cz/detail/SPPLUUF7TMYLG62C")</f>
        <v>0</v>
      </c>
      <c r="V2" t="s">
        <v>35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46002</v>
      </c>
      <c r="I3" s="1">
        <v>46008.38718379933</v>
      </c>
      <c r="J3" t="s">
        <v>38</v>
      </c>
      <c r="K3" t="s">
        <v>31</v>
      </c>
      <c r="M3" t="s">
        <v>32</v>
      </c>
      <c r="N3" t="s">
        <v>33</v>
      </c>
      <c r="O3" t="s">
        <v>34</v>
      </c>
      <c r="S3" t="b">
        <v>1</v>
      </c>
      <c r="U3" s="2">
        <f>HYPERLINK("https://sbirkapp.gov.cz/detail/SPPWLJVAYKPYWHYK", "https://sbirkapp.gov.cz/detail/SPPWLJVAYKPYWHYK")</f>
        <v>0</v>
      </c>
      <c r="V3" t="s">
        <v>39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40</v>
      </c>
      <c r="F4" t="s">
        <v>28</v>
      </c>
      <c r="G4" t="s">
        <v>41</v>
      </c>
      <c r="H4" s="1">
        <v>46002</v>
      </c>
      <c r="I4" s="1">
        <v>46003.38664608221</v>
      </c>
      <c r="J4" t="s">
        <v>38</v>
      </c>
      <c r="K4" t="s">
        <v>31</v>
      </c>
      <c r="M4" t="s">
        <v>42</v>
      </c>
      <c r="N4" t="s">
        <v>43</v>
      </c>
      <c r="O4" t="s">
        <v>44</v>
      </c>
      <c r="S4" t="b">
        <v>1</v>
      </c>
      <c r="U4" s="2">
        <f>HYPERLINK("https://sbirkapp.gov.cz/detail/SPPX6ETKHJDYVGXI", "https://sbirkapp.gov.cz/detail/SPPX6ETKHJDYVGXI")</f>
        <v>0</v>
      </c>
      <c r="V4" t="s">
        <v>45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46</v>
      </c>
      <c r="F5" t="s">
        <v>28</v>
      </c>
      <c r="G5" t="s">
        <v>47</v>
      </c>
      <c r="H5" s="1">
        <v>45967</v>
      </c>
      <c r="I5" s="1">
        <v>46002.38617959988</v>
      </c>
      <c r="J5" t="s">
        <v>38</v>
      </c>
      <c r="K5" t="s">
        <v>31</v>
      </c>
      <c r="M5" t="s">
        <v>48</v>
      </c>
      <c r="N5" t="s">
        <v>49</v>
      </c>
      <c r="O5" t="s">
        <v>50</v>
      </c>
      <c r="S5" t="b">
        <v>1</v>
      </c>
      <c r="U5" s="2">
        <f>HYPERLINK("https://sbirkapp.gov.cz/detail/SPPCN5VVC7VLXMMU", "https://sbirkapp.gov.cz/detail/SPPCN5VVC7VLXMMU")</f>
        <v>0</v>
      </c>
      <c r="V5" t="s">
        <v>51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52</v>
      </c>
      <c r="F6" t="s">
        <v>28</v>
      </c>
      <c r="G6" t="s">
        <v>53</v>
      </c>
      <c r="H6" s="1">
        <v>45967</v>
      </c>
      <c r="I6" s="1">
        <v>46002.34444512922</v>
      </c>
      <c r="J6" t="s">
        <v>38</v>
      </c>
      <c r="K6" t="s">
        <v>31</v>
      </c>
      <c r="M6" t="s">
        <v>54</v>
      </c>
      <c r="N6" t="s">
        <v>55</v>
      </c>
      <c r="O6" t="s">
        <v>56</v>
      </c>
      <c r="S6" t="b">
        <v>1</v>
      </c>
      <c r="U6" s="2">
        <f>HYPERLINK("https://sbirkapp.gov.cz/detail/SPPXUC47CIRXX3KU", "https://sbirkapp.gov.cz/detail/SPPXUC47CIRXX3KU")</f>
        <v>0</v>
      </c>
      <c r="V6" t="s">
        <v>57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58</v>
      </c>
      <c r="F7" t="s">
        <v>28</v>
      </c>
      <c r="G7" t="s">
        <v>59</v>
      </c>
      <c r="H7" s="1">
        <v>45967</v>
      </c>
      <c r="I7" s="1">
        <v>46001.66165966419</v>
      </c>
      <c r="J7" t="s">
        <v>38</v>
      </c>
      <c r="K7" t="s">
        <v>31</v>
      </c>
      <c r="M7" t="s">
        <v>60</v>
      </c>
      <c r="N7" t="s">
        <v>61</v>
      </c>
      <c r="O7" t="s">
        <v>62</v>
      </c>
      <c r="S7" t="b">
        <v>1</v>
      </c>
      <c r="U7" s="2">
        <f>HYPERLINK("https://sbirkapp.gov.cz/detail/SPPDHADIUZUTNDBO", "https://sbirkapp.gov.cz/detail/SPPDHADIUZUTNDBO")</f>
        <v>0</v>
      </c>
      <c r="V7" t="s">
        <v>63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64</v>
      </c>
      <c r="F8" t="s">
        <v>28</v>
      </c>
      <c r="G8" t="s">
        <v>65</v>
      </c>
      <c r="H8" s="1">
        <v>45820</v>
      </c>
      <c r="I8" s="1">
        <v>45846.38700501001</v>
      </c>
      <c r="J8" t="s">
        <v>66</v>
      </c>
      <c r="K8" t="s">
        <v>31</v>
      </c>
      <c r="M8" t="s">
        <v>67</v>
      </c>
      <c r="N8" t="s">
        <v>68</v>
      </c>
      <c r="O8" t="s">
        <v>69</v>
      </c>
      <c r="S8" t="b">
        <v>1</v>
      </c>
      <c r="U8" s="2">
        <f>HYPERLINK("https://sbirkapp.gov.cz/detail/SPPBYT6SDRK2I2PY", "https://sbirkapp.gov.cz/detail/SPPBYT6SDRK2I2PY")</f>
        <v>0</v>
      </c>
      <c r="V8" t="s">
        <v>70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71</v>
      </c>
      <c r="F9" t="s">
        <v>72</v>
      </c>
      <c r="G9" t="s">
        <v>73</v>
      </c>
      <c r="H9" s="1">
        <v>45806</v>
      </c>
      <c r="I9" s="1">
        <v>45820.38723912562</v>
      </c>
      <c r="J9" t="s">
        <v>38</v>
      </c>
      <c r="K9" t="s">
        <v>31</v>
      </c>
      <c r="M9" t="s">
        <v>74</v>
      </c>
      <c r="N9" t="s">
        <v>75</v>
      </c>
      <c r="S9" t="b">
        <v>1</v>
      </c>
      <c r="U9" s="2">
        <f>HYPERLINK("https://sbirkapp.gov.cz/detail/SPPHDNXKDHPYNSBA", "https://sbirkapp.gov.cz/detail/SPPHDNXKDHPYNSBA")</f>
        <v>0</v>
      </c>
      <c r="V9" t="s">
        <v>76</v>
      </c>
      <c r="W9">
        <v>3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77</v>
      </c>
      <c r="F10" t="s">
        <v>28</v>
      </c>
      <c r="G10" t="s">
        <v>78</v>
      </c>
      <c r="H10" s="1">
        <v>45694</v>
      </c>
      <c r="I10" s="1">
        <v>45700.38649829301</v>
      </c>
      <c r="J10" t="s">
        <v>79</v>
      </c>
      <c r="K10" t="s">
        <v>31</v>
      </c>
      <c r="M10" t="s">
        <v>80</v>
      </c>
      <c r="N10" t="s">
        <v>81</v>
      </c>
      <c r="O10" t="s">
        <v>82</v>
      </c>
      <c r="S10" t="b">
        <v>1</v>
      </c>
      <c r="U10" s="2">
        <f>HYPERLINK("https://sbirkapp.gov.cz/detail/SPPQPM2I2UMVD4GK", "https://sbirkapp.gov.cz/detail/SPPQPM2I2UMVD4GK")</f>
        <v>0</v>
      </c>
      <c r="V10" t="s">
        <v>83</v>
      </c>
      <c r="W10">
        <v>1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84</v>
      </c>
      <c r="F11" t="s">
        <v>28</v>
      </c>
      <c r="G11" t="s">
        <v>85</v>
      </c>
      <c r="H11" s="1">
        <v>45638</v>
      </c>
      <c r="I11" s="1">
        <v>45642.68725340934</v>
      </c>
      <c r="J11" t="s">
        <v>86</v>
      </c>
      <c r="K11" t="s">
        <v>31</v>
      </c>
      <c r="M11" t="s">
        <v>87</v>
      </c>
      <c r="N11" t="s">
        <v>88</v>
      </c>
      <c r="O11" t="s">
        <v>89</v>
      </c>
      <c r="S11" t="b">
        <v>1</v>
      </c>
      <c r="U11" s="2">
        <f>HYPERLINK("https://sbirkapp.gov.cz/detail/SPPN74GN74VTRQMQ", "https://sbirkapp.gov.cz/detail/SPPN74GN74VTRQMQ")</f>
        <v>0</v>
      </c>
      <c r="V11" t="s">
        <v>90</v>
      </c>
      <c r="W11">
        <v>1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91</v>
      </c>
      <c r="F12" t="s">
        <v>28</v>
      </c>
      <c r="G12" t="s">
        <v>92</v>
      </c>
      <c r="H12" s="1">
        <v>45638</v>
      </c>
      <c r="I12" s="1">
        <v>45642.67978652517</v>
      </c>
      <c r="J12" t="s">
        <v>93</v>
      </c>
      <c r="K12" t="s">
        <v>31</v>
      </c>
      <c r="M12" t="s">
        <v>32</v>
      </c>
      <c r="N12" t="s">
        <v>33</v>
      </c>
      <c r="P12" t="s">
        <v>94</v>
      </c>
      <c r="Q12" t="s">
        <v>95</v>
      </c>
      <c r="S12" t="b">
        <v>1</v>
      </c>
      <c r="U12" s="2">
        <f>HYPERLINK("https://sbirkapp.gov.cz/detail/SPPCSHYCSM5ETRVQ", "https://sbirkapp.gov.cz/detail/SPPCSHYCSM5ETRVQ")</f>
        <v>0</v>
      </c>
      <c r="V12" t="s">
        <v>96</v>
      </c>
      <c r="W12">
        <v>1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97</v>
      </c>
      <c r="F13" t="s">
        <v>28</v>
      </c>
      <c r="G13" t="s">
        <v>98</v>
      </c>
      <c r="H13" s="1">
        <v>45638</v>
      </c>
      <c r="I13" s="1">
        <v>45642.38614169585</v>
      </c>
      <c r="J13" t="s">
        <v>99</v>
      </c>
      <c r="K13" t="s">
        <v>31</v>
      </c>
      <c r="M13" t="s">
        <v>42</v>
      </c>
      <c r="N13" t="s">
        <v>43</v>
      </c>
      <c r="O13" t="s">
        <v>44</v>
      </c>
      <c r="S13" t="b">
        <v>1</v>
      </c>
      <c r="U13" s="2">
        <f>HYPERLINK("https://sbirkapp.gov.cz/detail/SPPO3CKWYHHK5A6Q", "https://sbirkapp.gov.cz/detail/SPPO3CKWYHHK5A6Q")</f>
        <v>0</v>
      </c>
      <c r="V13" t="s">
        <v>100</v>
      </c>
      <c r="W13">
        <v>1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101</v>
      </c>
      <c r="F14" t="s">
        <v>72</v>
      </c>
      <c r="G14" t="s">
        <v>102</v>
      </c>
      <c r="H14" s="1">
        <v>45624</v>
      </c>
      <c r="I14" s="1">
        <v>45636.51156381077</v>
      </c>
      <c r="J14" t="s">
        <v>103</v>
      </c>
      <c r="K14" t="s">
        <v>31</v>
      </c>
      <c r="M14" t="s">
        <v>104</v>
      </c>
      <c r="N14" t="s">
        <v>105</v>
      </c>
      <c r="P14" t="s">
        <v>106</v>
      </c>
      <c r="S14" t="b">
        <v>1</v>
      </c>
      <c r="U14" s="2">
        <f>HYPERLINK("https://sbirkapp.gov.cz/detail/SPPVHAD4B46P5VHE", "https://sbirkapp.gov.cz/detail/SPPVHAD4B46P5VHE")</f>
        <v>0</v>
      </c>
      <c r="V14" t="s">
        <v>107</v>
      </c>
      <c r="W14">
        <v>2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108</v>
      </c>
      <c r="F15" t="s">
        <v>28</v>
      </c>
      <c r="G15" t="s">
        <v>109</v>
      </c>
      <c r="H15" s="1">
        <v>45603</v>
      </c>
      <c r="I15" s="1">
        <v>45630.4280355294</v>
      </c>
      <c r="J15" t="s">
        <v>86</v>
      </c>
      <c r="K15" t="s">
        <v>31</v>
      </c>
      <c r="M15" t="s">
        <v>60</v>
      </c>
      <c r="N15" t="s">
        <v>61</v>
      </c>
      <c r="O15" t="s">
        <v>62</v>
      </c>
      <c r="S15" t="b">
        <v>1</v>
      </c>
      <c r="U15" s="2">
        <f>HYPERLINK("https://sbirkapp.gov.cz/detail/SPP4NXABVHF7AKDE", "https://sbirkapp.gov.cz/detail/SPP4NXABVHF7AKDE")</f>
        <v>0</v>
      </c>
      <c r="V15" t="s">
        <v>110</v>
      </c>
      <c r="W15">
        <v>2</v>
      </c>
    </row>
    <row r="16" spans="1:23">
      <c r="A16" t="s">
        <v>23</v>
      </c>
      <c r="B16" t="s">
        <v>24</v>
      </c>
      <c r="C16" t="s">
        <v>25</v>
      </c>
      <c r="D16" t="s">
        <v>26</v>
      </c>
      <c r="E16" t="s">
        <v>111</v>
      </c>
      <c r="F16" t="s">
        <v>28</v>
      </c>
      <c r="G16" t="s">
        <v>112</v>
      </c>
      <c r="H16" s="1">
        <v>45603</v>
      </c>
      <c r="I16" s="1">
        <v>45616.42803090871</v>
      </c>
      <c r="J16" t="s">
        <v>86</v>
      </c>
      <c r="K16" t="s">
        <v>31</v>
      </c>
      <c r="M16" t="s">
        <v>113</v>
      </c>
      <c r="N16" t="s">
        <v>114</v>
      </c>
      <c r="P16" t="s">
        <v>115</v>
      </c>
      <c r="S16" t="b">
        <v>1</v>
      </c>
      <c r="U16" s="2">
        <f>HYPERLINK("https://sbirkapp.gov.cz/detail/SPPPE35PC4OJDFH4", "https://sbirkapp.gov.cz/detail/SPPPE35PC4OJDFH4")</f>
        <v>0</v>
      </c>
      <c r="V16" t="s">
        <v>116</v>
      </c>
      <c r="W16">
        <v>1</v>
      </c>
    </row>
    <row r="17" spans="1:23">
      <c r="A17" t="s">
        <v>23</v>
      </c>
      <c r="B17" t="s">
        <v>24</v>
      </c>
      <c r="C17" t="s">
        <v>25</v>
      </c>
      <c r="D17" t="s">
        <v>26</v>
      </c>
      <c r="E17" t="s">
        <v>117</v>
      </c>
      <c r="F17" t="s">
        <v>72</v>
      </c>
      <c r="G17" t="s">
        <v>118</v>
      </c>
      <c r="H17" s="1">
        <v>45470</v>
      </c>
      <c r="I17" s="1">
        <v>45495.34489801846</v>
      </c>
      <c r="J17" t="s">
        <v>86</v>
      </c>
      <c r="K17" t="s">
        <v>31</v>
      </c>
      <c r="M17" t="s">
        <v>119</v>
      </c>
      <c r="N17" t="s">
        <v>120</v>
      </c>
      <c r="P17" t="s">
        <v>121</v>
      </c>
      <c r="R17" t="s">
        <v>122</v>
      </c>
      <c r="S17" t="b">
        <v>0</v>
      </c>
      <c r="T17" s="1">
        <v>45651</v>
      </c>
      <c r="U17" s="2">
        <f>HYPERLINK("https://sbirkapp.gov.cz/detail/SPPYHVN2OAVDNWIC", "https://sbirkapp.gov.cz/detail/SPPYHVN2OAVDNWIC")</f>
        <v>0</v>
      </c>
      <c r="V17" t="s">
        <v>123</v>
      </c>
      <c r="W17">
        <v>1</v>
      </c>
    </row>
    <row r="18" spans="1:23">
      <c r="A18" t="s">
        <v>23</v>
      </c>
      <c r="B18" t="s">
        <v>24</v>
      </c>
      <c r="C18" t="s">
        <v>25</v>
      </c>
      <c r="D18" t="s">
        <v>26</v>
      </c>
      <c r="E18" t="s">
        <v>124</v>
      </c>
      <c r="F18" t="s">
        <v>28</v>
      </c>
      <c r="G18" t="s">
        <v>125</v>
      </c>
      <c r="H18" s="1">
        <v>45463</v>
      </c>
      <c r="I18" s="1">
        <v>45481.38648955007</v>
      </c>
      <c r="J18" t="s">
        <v>86</v>
      </c>
      <c r="K18" t="s">
        <v>31</v>
      </c>
      <c r="M18" t="s">
        <v>126</v>
      </c>
      <c r="N18" t="s">
        <v>127</v>
      </c>
      <c r="P18" t="s">
        <v>128</v>
      </c>
      <c r="S18" t="b">
        <v>1</v>
      </c>
      <c r="U18" s="2">
        <f>HYPERLINK("https://sbirkapp.gov.cz/detail/SPPRBP2TXB5KJ5F2", "https://sbirkapp.gov.cz/detail/SPPRBP2TXB5KJ5F2")</f>
        <v>0</v>
      </c>
      <c r="V18" t="s">
        <v>129</v>
      </c>
      <c r="W18">
        <v>2</v>
      </c>
    </row>
    <row r="19" spans="1:23">
      <c r="A19" t="s">
        <v>23</v>
      </c>
      <c r="B19" t="s">
        <v>24</v>
      </c>
      <c r="C19" t="s">
        <v>25</v>
      </c>
      <c r="D19" t="s">
        <v>26</v>
      </c>
      <c r="E19" t="s">
        <v>130</v>
      </c>
      <c r="F19" t="s">
        <v>28</v>
      </c>
      <c r="G19" t="s">
        <v>131</v>
      </c>
      <c r="H19" s="1">
        <v>45463</v>
      </c>
      <c r="I19" s="1">
        <v>45464.42761284731</v>
      </c>
      <c r="J19" t="s">
        <v>132</v>
      </c>
      <c r="K19" t="s">
        <v>31</v>
      </c>
      <c r="M19" t="s">
        <v>42</v>
      </c>
      <c r="N19" t="s">
        <v>43</v>
      </c>
      <c r="O19" t="s">
        <v>44</v>
      </c>
      <c r="S19" t="b">
        <v>1</v>
      </c>
      <c r="U19" s="2">
        <f>HYPERLINK("https://sbirkapp.gov.cz/detail/SPPYCCE43CWZLP4G", "https://sbirkapp.gov.cz/detail/SPPYCCE43CWZLP4G")</f>
        <v>0</v>
      </c>
      <c r="V19" t="s">
        <v>133</v>
      </c>
      <c r="W19">
        <v>1</v>
      </c>
    </row>
    <row r="20" spans="1:23">
      <c r="A20" t="s">
        <v>23</v>
      </c>
      <c r="B20" t="s">
        <v>24</v>
      </c>
      <c r="C20" t="s">
        <v>25</v>
      </c>
      <c r="D20" t="s">
        <v>26</v>
      </c>
      <c r="E20" t="s">
        <v>134</v>
      </c>
      <c r="F20" t="s">
        <v>28</v>
      </c>
      <c r="G20" t="s">
        <v>135</v>
      </c>
      <c r="H20" s="1">
        <v>45274</v>
      </c>
      <c r="I20" s="1">
        <v>45275.51922814786</v>
      </c>
      <c r="J20" t="s">
        <v>136</v>
      </c>
      <c r="K20" t="s">
        <v>31</v>
      </c>
      <c r="M20" t="s">
        <v>137</v>
      </c>
      <c r="N20" t="s">
        <v>138</v>
      </c>
      <c r="P20" t="s">
        <v>139</v>
      </c>
      <c r="S20" t="b">
        <v>1</v>
      </c>
      <c r="U20" s="2">
        <f>HYPERLINK("https://sbirkapp.gov.cz/detail/SPPMJEUMAZ4UK2EO", "https://sbirkapp.gov.cz/detail/SPPMJEUMAZ4UK2EO")</f>
        <v>0</v>
      </c>
      <c r="V20" t="s">
        <v>140</v>
      </c>
      <c r="W20">
        <v>1</v>
      </c>
    </row>
    <row r="21" spans="1:23">
      <c r="A21" t="s">
        <v>23</v>
      </c>
      <c r="B21" t="s">
        <v>24</v>
      </c>
      <c r="C21" t="s">
        <v>25</v>
      </c>
      <c r="D21" t="s">
        <v>26</v>
      </c>
      <c r="E21" t="s">
        <v>141</v>
      </c>
      <c r="F21" t="s">
        <v>28</v>
      </c>
      <c r="G21" t="s">
        <v>142</v>
      </c>
      <c r="H21" s="1">
        <v>45274</v>
      </c>
      <c r="I21" s="1">
        <v>45275.50585384138</v>
      </c>
      <c r="J21" t="s">
        <v>143</v>
      </c>
      <c r="K21" t="s">
        <v>31</v>
      </c>
      <c r="M21" t="s">
        <v>42</v>
      </c>
      <c r="N21" t="s">
        <v>43</v>
      </c>
      <c r="O21" t="s">
        <v>44</v>
      </c>
      <c r="S21" t="b">
        <v>1</v>
      </c>
      <c r="U21" s="2">
        <f>HYPERLINK("https://sbirkapp.gov.cz/detail/SPPXLA4BNL4X6E76", "https://sbirkapp.gov.cz/detail/SPPXLA4BNL4X6E76")</f>
        <v>0</v>
      </c>
      <c r="V21" t="s">
        <v>144</v>
      </c>
      <c r="W21">
        <v>1</v>
      </c>
    </row>
    <row r="22" spans="1:23">
      <c r="A22" t="s">
        <v>23</v>
      </c>
      <c r="B22" t="s">
        <v>24</v>
      </c>
      <c r="C22" t="s">
        <v>25</v>
      </c>
      <c r="D22" t="s">
        <v>26</v>
      </c>
      <c r="E22" t="s">
        <v>145</v>
      </c>
      <c r="F22" t="s">
        <v>28</v>
      </c>
      <c r="G22" t="s">
        <v>146</v>
      </c>
      <c r="H22" s="1">
        <v>44543</v>
      </c>
      <c r="I22" s="1">
        <v>45243.69997184448</v>
      </c>
      <c r="J22" t="s">
        <v>147</v>
      </c>
      <c r="K22" t="s">
        <v>148</v>
      </c>
      <c r="L22" s="1">
        <v>44543</v>
      </c>
      <c r="M22" t="s">
        <v>42</v>
      </c>
      <c r="N22" t="s">
        <v>43</v>
      </c>
      <c r="O22" t="s">
        <v>44</v>
      </c>
      <c r="S22" t="b">
        <v>1</v>
      </c>
      <c r="U22" s="2">
        <f>HYPERLINK("https://sbirkapp.gov.cz/detail/SPPLUELK3KVYCEIS", "https://sbirkapp.gov.cz/detail/SPPLUELK3KVYCEIS")</f>
        <v>0</v>
      </c>
      <c r="V22" t="s">
        <v>149</v>
      </c>
      <c r="W22">
        <v>2</v>
      </c>
    </row>
    <row r="23" spans="1:23">
      <c r="A23" t="s">
        <v>23</v>
      </c>
      <c r="B23" t="s">
        <v>24</v>
      </c>
      <c r="C23" t="s">
        <v>25</v>
      </c>
      <c r="D23" t="s">
        <v>26</v>
      </c>
      <c r="E23" t="s">
        <v>150</v>
      </c>
      <c r="F23" t="s">
        <v>28</v>
      </c>
      <c r="G23" t="s">
        <v>151</v>
      </c>
      <c r="H23" s="1">
        <v>44515</v>
      </c>
      <c r="I23" s="1">
        <v>45243.58511373684</v>
      </c>
      <c r="J23" t="s">
        <v>147</v>
      </c>
      <c r="K23" t="s">
        <v>148</v>
      </c>
      <c r="L23" s="1">
        <v>44538</v>
      </c>
      <c r="M23" t="s">
        <v>60</v>
      </c>
      <c r="N23" t="s">
        <v>61</v>
      </c>
      <c r="O23" t="s">
        <v>62</v>
      </c>
      <c r="S23" t="b">
        <v>1</v>
      </c>
      <c r="U23" s="2">
        <f>HYPERLINK("https://sbirkapp.gov.cz/detail/SPPQ6SZYQOKDV6BW", "https://sbirkapp.gov.cz/detail/SPPQ6SZYQOKDV6BW")</f>
        <v>0</v>
      </c>
      <c r="V23" t="s">
        <v>152</v>
      </c>
      <c r="W23">
        <v>1</v>
      </c>
    </row>
    <row r="24" spans="1:23">
      <c r="A24" t="s">
        <v>23</v>
      </c>
      <c r="B24" t="s">
        <v>24</v>
      </c>
      <c r="C24" t="s">
        <v>25</v>
      </c>
      <c r="D24" t="s">
        <v>26</v>
      </c>
      <c r="E24" t="s">
        <v>153</v>
      </c>
      <c r="F24" t="s">
        <v>28</v>
      </c>
      <c r="G24" t="s">
        <v>154</v>
      </c>
      <c r="H24" s="1">
        <v>44515</v>
      </c>
      <c r="I24" s="1">
        <v>45240.62548627183</v>
      </c>
      <c r="J24" t="s">
        <v>147</v>
      </c>
      <c r="K24" t="s">
        <v>148</v>
      </c>
      <c r="L24" s="1">
        <v>44537</v>
      </c>
      <c r="M24" t="s">
        <v>155</v>
      </c>
      <c r="N24" t="s">
        <v>156</v>
      </c>
      <c r="S24" t="b">
        <v>1</v>
      </c>
      <c r="U24" s="2">
        <f>HYPERLINK("https://sbirkapp.gov.cz/detail/SPPZ55HE7APA2TM2", "https://sbirkapp.gov.cz/detail/SPPZ55HE7APA2TM2")</f>
        <v>0</v>
      </c>
      <c r="V24" t="s">
        <v>157</v>
      </c>
      <c r="W24">
        <v>1</v>
      </c>
    </row>
    <row r="25" spans="1:23">
      <c r="A25" t="s">
        <v>23</v>
      </c>
      <c r="B25" t="s">
        <v>24</v>
      </c>
      <c r="C25" t="s">
        <v>25</v>
      </c>
      <c r="D25" t="s">
        <v>26</v>
      </c>
      <c r="E25" t="s">
        <v>158</v>
      </c>
      <c r="F25" t="s">
        <v>28</v>
      </c>
      <c r="G25" t="s">
        <v>159</v>
      </c>
      <c r="H25" s="1">
        <v>44179</v>
      </c>
      <c r="I25" s="1">
        <v>45240.52824681191</v>
      </c>
      <c r="J25" t="s">
        <v>160</v>
      </c>
      <c r="K25" t="s">
        <v>148</v>
      </c>
      <c r="L25" s="1">
        <v>44180</v>
      </c>
      <c r="M25" t="s">
        <v>42</v>
      </c>
      <c r="N25" t="s">
        <v>43</v>
      </c>
      <c r="O25" t="s">
        <v>44</v>
      </c>
      <c r="S25" t="b">
        <v>1</v>
      </c>
      <c r="U25" s="2">
        <f>HYPERLINK("https://sbirkapp.gov.cz/detail/SPPUOG3CU5QQRZYA", "https://sbirkapp.gov.cz/detail/SPPUOG3CU5QQRZYA")</f>
        <v>0</v>
      </c>
      <c r="V25" t="s">
        <v>161</v>
      </c>
      <c r="W25">
        <v>1</v>
      </c>
    </row>
    <row r="26" spans="1:23">
      <c r="A26" t="s">
        <v>23</v>
      </c>
      <c r="B26" t="s">
        <v>24</v>
      </c>
      <c r="C26" t="s">
        <v>25</v>
      </c>
      <c r="D26" t="s">
        <v>26</v>
      </c>
      <c r="E26" t="s">
        <v>162</v>
      </c>
      <c r="F26" t="s">
        <v>28</v>
      </c>
      <c r="G26" t="s">
        <v>163</v>
      </c>
      <c r="H26" s="1">
        <v>44144</v>
      </c>
      <c r="I26" s="1">
        <v>45239.46261158934</v>
      </c>
      <c r="J26" t="s">
        <v>160</v>
      </c>
      <c r="K26" t="s">
        <v>148</v>
      </c>
      <c r="L26" s="1">
        <v>44147</v>
      </c>
      <c r="M26" t="s">
        <v>113</v>
      </c>
      <c r="N26" t="s">
        <v>114</v>
      </c>
      <c r="O26" t="s">
        <v>164</v>
      </c>
      <c r="R26" t="s">
        <v>165</v>
      </c>
      <c r="S26" t="b">
        <v>0</v>
      </c>
      <c r="T26" s="1">
        <v>45658</v>
      </c>
      <c r="U26" s="2">
        <f>HYPERLINK("https://sbirkapp.gov.cz/detail/SPPTIRRVGJH6A7FC", "https://sbirkapp.gov.cz/detail/SPPTIRRVGJH6A7FC")</f>
        <v>0</v>
      </c>
      <c r="V26" t="s">
        <v>166</v>
      </c>
      <c r="W26">
        <v>1</v>
      </c>
    </row>
    <row r="27" spans="1:23">
      <c r="A27" t="s">
        <v>23</v>
      </c>
      <c r="B27" t="s">
        <v>24</v>
      </c>
      <c r="C27" t="s">
        <v>25</v>
      </c>
      <c r="D27" t="s">
        <v>26</v>
      </c>
      <c r="E27" t="s">
        <v>167</v>
      </c>
      <c r="F27" t="s">
        <v>28</v>
      </c>
      <c r="G27" t="s">
        <v>168</v>
      </c>
      <c r="H27" s="1">
        <v>43808</v>
      </c>
      <c r="I27" s="1">
        <v>45202.54718317617</v>
      </c>
      <c r="J27" t="s">
        <v>169</v>
      </c>
      <c r="K27" t="s">
        <v>148</v>
      </c>
      <c r="L27" s="1">
        <v>43810</v>
      </c>
      <c r="M27" t="s">
        <v>42</v>
      </c>
      <c r="N27" t="s">
        <v>43</v>
      </c>
      <c r="O27" t="s">
        <v>44</v>
      </c>
      <c r="S27" t="b">
        <v>1</v>
      </c>
      <c r="U27" s="2">
        <f>HYPERLINK("https://sbirkapp.gov.cz/detail/SPPUQ6SFQ2APMWYS", "https://sbirkapp.gov.cz/detail/SPPUQ6SFQ2APMWYS")</f>
        <v>0</v>
      </c>
      <c r="V27" t="s">
        <v>170</v>
      </c>
      <c r="W27">
        <v>2</v>
      </c>
    </row>
    <row r="28" spans="1:23">
      <c r="A28" t="s">
        <v>23</v>
      </c>
      <c r="B28" t="s">
        <v>24</v>
      </c>
      <c r="C28" t="s">
        <v>25</v>
      </c>
      <c r="D28" t="s">
        <v>26</v>
      </c>
      <c r="E28" t="s">
        <v>171</v>
      </c>
      <c r="F28" t="s">
        <v>28</v>
      </c>
      <c r="G28" t="s">
        <v>172</v>
      </c>
      <c r="H28" s="1">
        <v>43808</v>
      </c>
      <c r="I28" s="1">
        <v>45202.41928309404</v>
      </c>
      <c r="J28" t="s">
        <v>173</v>
      </c>
      <c r="K28" t="s">
        <v>148</v>
      </c>
      <c r="L28" s="1">
        <v>43811</v>
      </c>
      <c r="M28" t="s">
        <v>54</v>
      </c>
      <c r="N28" t="s">
        <v>55</v>
      </c>
      <c r="O28" t="s">
        <v>56</v>
      </c>
      <c r="S28" t="b">
        <v>1</v>
      </c>
      <c r="U28" s="2">
        <f>HYPERLINK("https://sbirkapp.gov.cz/detail/SPPDWHRJAYLQDJNQ", "https://sbirkapp.gov.cz/detail/SPPDWHRJAYLQDJNQ")</f>
        <v>0</v>
      </c>
      <c r="V28" t="s">
        <v>174</v>
      </c>
      <c r="W28">
        <v>1</v>
      </c>
    </row>
    <row r="29" spans="1:23">
      <c r="A29" t="s">
        <v>23</v>
      </c>
      <c r="B29" t="s">
        <v>24</v>
      </c>
      <c r="C29" t="s">
        <v>25</v>
      </c>
      <c r="D29" t="s">
        <v>26</v>
      </c>
      <c r="E29" t="s">
        <v>175</v>
      </c>
      <c r="F29" t="s">
        <v>28</v>
      </c>
      <c r="G29" t="s">
        <v>176</v>
      </c>
      <c r="H29" s="1">
        <v>43787</v>
      </c>
      <c r="I29" s="1">
        <v>45202.37824222081</v>
      </c>
      <c r="J29" t="s">
        <v>177</v>
      </c>
      <c r="K29" t="s">
        <v>148</v>
      </c>
      <c r="L29" s="1">
        <v>43811</v>
      </c>
      <c r="M29" t="s">
        <v>60</v>
      </c>
      <c r="N29" t="s">
        <v>61</v>
      </c>
      <c r="O29" t="s">
        <v>62</v>
      </c>
      <c r="S29" t="b">
        <v>1</v>
      </c>
      <c r="U29" s="2">
        <f>HYPERLINK("https://sbirkapp.gov.cz/detail/SPPMGNQAIBT3PKZG", "https://sbirkapp.gov.cz/detail/SPPMGNQAIBT3PKZG")</f>
        <v>0</v>
      </c>
      <c r="V29" t="s">
        <v>178</v>
      </c>
      <c r="W29">
        <v>1</v>
      </c>
    </row>
    <row r="30" spans="1:23">
      <c r="A30" t="s">
        <v>23</v>
      </c>
      <c r="B30" t="s">
        <v>24</v>
      </c>
      <c r="C30" t="s">
        <v>25</v>
      </c>
      <c r="D30" t="s">
        <v>26</v>
      </c>
      <c r="E30" t="s">
        <v>179</v>
      </c>
      <c r="F30" t="s">
        <v>28</v>
      </c>
      <c r="G30" t="s">
        <v>180</v>
      </c>
      <c r="H30" s="1">
        <v>43447</v>
      </c>
      <c r="I30" s="1">
        <v>45201.67195305875</v>
      </c>
      <c r="J30" t="s">
        <v>181</v>
      </c>
      <c r="K30" t="s">
        <v>148</v>
      </c>
      <c r="L30" s="1">
        <v>43455</v>
      </c>
      <c r="M30" t="s">
        <v>60</v>
      </c>
      <c r="N30" t="s">
        <v>61</v>
      </c>
      <c r="O30" t="s">
        <v>62</v>
      </c>
      <c r="S30" t="b">
        <v>1</v>
      </c>
      <c r="U30" s="2">
        <f>HYPERLINK("https://sbirkapp.gov.cz/detail/SPP2M4L7ZP7QBSLY", "https://sbirkapp.gov.cz/detail/SPP2M4L7ZP7QBSLY")</f>
        <v>0</v>
      </c>
      <c r="V30" t="s">
        <v>182</v>
      </c>
      <c r="W30">
        <v>1</v>
      </c>
    </row>
    <row r="31" spans="1:23">
      <c r="A31" t="s">
        <v>23</v>
      </c>
      <c r="B31" t="s">
        <v>24</v>
      </c>
      <c r="C31" t="s">
        <v>25</v>
      </c>
      <c r="D31" t="s">
        <v>26</v>
      </c>
      <c r="E31" t="s">
        <v>183</v>
      </c>
      <c r="F31" t="s">
        <v>28</v>
      </c>
      <c r="G31" t="s">
        <v>184</v>
      </c>
      <c r="H31" s="1">
        <v>43447</v>
      </c>
      <c r="I31" s="1">
        <v>45201.62572795583</v>
      </c>
      <c r="J31" t="s">
        <v>185</v>
      </c>
      <c r="K31" t="s">
        <v>148</v>
      </c>
      <c r="L31" s="1">
        <v>43448</v>
      </c>
      <c r="M31" t="s">
        <v>42</v>
      </c>
      <c r="N31" t="s">
        <v>43</v>
      </c>
      <c r="O31" t="s">
        <v>44</v>
      </c>
      <c r="S31" t="b">
        <v>1</v>
      </c>
      <c r="U31" s="2">
        <f>HYPERLINK("https://sbirkapp.gov.cz/detail/SPP6TLGYUTE23F7C", "https://sbirkapp.gov.cz/detail/SPP6TLGYUTE23F7C")</f>
        <v>0</v>
      </c>
      <c r="V31" t="s">
        <v>186</v>
      </c>
      <c r="W31">
        <v>1</v>
      </c>
    </row>
    <row r="32" spans="1:23">
      <c r="A32" t="s">
        <v>23</v>
      </c>
      <c r="B32" t="s">
        <v>24</v>
      </c>
      <c r="C32" t="s">
        <v>25</v>
      </c>
      <c r="D32" t="s">
        <v>26</v>
      </c>
      <c r="E32" t="s">
        <v>187</v>
      </c>
      <c r="F32" t="s">
        <v>28</v>
      </c>
      <c r="G32" t="s">
        <v>188</v>
      </c>
      <c r="H32" s="1">
        <v>43349</v>
      </c>
      <c r="I32" s="1">
        <v>45201.50033864585</v>
      </c>
      <c r="J32" t="s">
        <v>185</v>
      </c>
      <c r="K32" t="s">
        <v>148</v>
      </c>
      <c r="L32" s="1">
        <v>43370</v>
      </c>
      <c r="M32" t="s">
        <v>189</v>
      </c>
      <c r="N32" t="s">
        <v>190</v>
      </c>
      <c r="Q32" t="s">
        <v>191</v>
      </c>
      <c r="S32" t="b">
        <v>1</v>
      </c>
      <c r="U32" s="2">
        <f>HYPERLINK("https://sbirkapp.gov.cz/detail/SPPOQJAVYLO2U5TI", "https://sbirkapp.gov.cz/detail/SPPOQJAVYLO2U5TI")</f>
        <v>0</v>
      </c>
      <c r="V32" t="s">
        <v>192</v>
      </c>
      <c r="W32">
        <v>1</v>
      </c>
    </row>
    <row r="33" spans="1:23">
      <c r="A33" t="s">
        <v>23</v>
      </c>
      <c r="B33" t="s">
        <v>24</v>
      </c>
      <c r="C33" t="s">
        <v>25</v>
      </c>
      <c r="D33" t="s">
        <v>26</v>
      </c>
      <c r="E33" t="s">
        <v>193</v>
      </c>
      <c r="F33" t="s">
        <v>28</v>
      </c>
      <c r="G33" t="s">
        <v>194</v>
      </c>
      <c r="H33" s="1">
        <v>43272</v>
      </c>
      <c r="I33" s="1">
        <v>45190.46310081559</v>
      </c>
      <c r="J33" t="s">
        <v>195</v>
      </c>
      <c r="K33" t="s">
        <v>148</v>
      </c>
      <c r="L33" s="1">
        <v>43273</v>
      </c>
      <c r="M33" t="s">
        <v>196</v>
      </c>
      <c r="N33" t="s">
        <v>197</v>
      </c>
      <c r="O33" t="s">
        <v>164</v>
      </c>
      <c r="R33" t="s">
        <v>165</v>
      </c>
      <c r="S33" t="b">
        <v>0</v>
      </c>
      <c r="T33" s="1">
        <v>45658</v>
      </c>
      <c r="U33" s="2">
        <f>HYPERLINK("https://sbirkapp.gov.cz/detail/SPPHHWHQKVXCS62W", "https://sbirkapp.gov.cz/detail/SPPHHWHQKVXCS62W")</f>
        <v>0</v>
      </c>
      <c r="V33" t="s">
        <v>198</v>
      </c>
      <c r="W33">
        <v>2</v>
      </c>
    </row>
    <row r="34" spans="1:23">
      <c r="A34" t="s">
        <v>23</v>
      </c>
      <c r="B34" t="s">
        <v>24</v>
      </c>
      <c r="C34" t="s">
        <v>25</v>
      </c>
      <c r="D34" t="s">
        <v>26</v>
      </c>
      <c r="E34" t="s">
        <v>199</v>
      </c>
      <c r="F34" t="s">
        <v>28</v>
      </c>
      <c r="G34" t="s">
        <v>200</v>
      </c>
      <c r="H34" s="1">
        <v>45183</v>
      </c>
      <c r="I34" s="1">
        <v>45189.66854071915</v>
      </c>
      <c r="J34" t="s">
        <v>143</v>
      </c>
      <c r="K34" t="s">
        <v>31</v>
      </c>
      <c r="M34" t="s">
        <v>201</v>
      </c>
      <c r="N34" t="s">
        <v>202</v>
      </c>
      <c r="O34" t="s">
        <v>203</v>
      </c>
      <c r="R34" t="s">
        <v>204</v>
      </c>
      <c r="S34" t="b">
        <v>0</v>
      </c>
      <c r="T34" s="1">
        <v>45658</v>
      </c>
      <c r="U34" s="2">
        <f>HYPERLINK("https://sbirkapp.gov.cz/detail/SPPBYM424HYY7CBU", "https://sbirkapp.gov.cz/detail/SPPBYM424HYY7CBU")</f>
        <v>0</v>
      </c>
      <c r="V34" t="s">
        <v>205</v>
      </c>
      <c r="W34">
        <v>2</v>
      </c>
    </row>
    <row r="35" spans="1:23">
      <c r="A35" t="s">
        <v>23</v>
      </c>
      <c r="B35" t="s">
        <v>24</v>
      </c>
      <c r="C35" t="s">
        <v>25</v>
      </c>
      <c r="D35" t="s">
        <v>26</v>
      </c>
      <c r="E35" t="s">
        <v>206</v>
      </c>
      <c r="F35" t="s">
        <v>28</v>
      </c>
      <c r="G35" t="s">
        <v>207</v>
      </c>
      <c r="H35" s="1">
        <v>45183</v>
      </c>
      <c r="I35" s="1">
        <v>45189.50461188414</v>
      </c>
      <c r="J35" t="s">
        <v>208</v>
      </c>
      <c r="K35" t="s">
        <v>31</v>
      </c>
      <c r="M35" t="s">
        <v>32</v>
      </c>
      <c r="N35" t="s">
        <v>33</v>
      </c>
      <c r="O35" t="s">
        <v>209</v>
      </c>
      <c r="R35" t="s">
        <v>34</v>
      </c>
      <c r="S35" t="b">
        <v>0</v>
      </c>
      <c r="T35" s="1">
        <v>45657</v>
      </c>
      <c r="U35" s="2">
        <f>HYPERLINK("https://sbirkapp.gov.cz/detail/SPPYWC664AUYJIUG", "https://sbirkapp.gov.cz/detail/SPPYWC664AUYJIUG")</f>
        <v>0</v>
      </c>
      <c r="V35" t="s">
        <v>210</v>
      </c>
      <c r="W35">
        <v>2</v>
      </c>
    </row>
    <row r="36" spans="1:23">
      <c r="A36" t="s">
        <v>23</v>
      </c>
      <c r="B36" t="s">
        <v>24</v>
      </c>
      <c r="C36" t="s">
        <v>25</v>
      </c>
      <c r="D36" t="s">
        <v>26</v>
      </c>
      <c r="E36" t="s">
        <v>211</v>
      </c>
      <c r="F36" t="s">
        <v>28</v>
      </c>
      <c r="G36" t="s">
        <v>212</v>
      </c>
      <c r="H36" s="1">
        <v>44144</v>
      </c>
      <c r="I36" s="1">
        <v>45189.46078726786</v>
      </c>
      <c r="J36" t="s">
        <v>213</v>
      </c>
      <c r="K36" t="s">
        <v>148</v>
      </c>
      <c r="L36" s="1">
        <v>44147</v>
      </c>
      <c r="M36" t="s">
        <v>32</v>
      </c>
      <c r="N36" t="s">
        <v>33</v>
      </c>
      <c r="Q36" t="s">
        <v>214</v>
      </c>
      <c r="R36" t="s">
        <v>34</v>
      </c>
      <c r="S36" t="b">
        <v>0</v>
      </c>
      <c r="T36" s="1">
        <v>45657</v>
      </c>
      <c r="U36" s="2">
        <f>HYPERLINK("https://sbirkapp.gov.cz/detail/SPPLW2IFBZWCDPS6", "https://sbirkapp.gov.cz/detail/SPPLW2IFBZWCDPS6")</f>
        <v>0</v>
      </c>
      <c r="V36" t="s">
        <v>215</v>
      </c>
      <c r="W36">
        <v>1</v>
      </c>
    </row>
    <row r="37" spans="1:23">
      <c r="A37" t="s">
        <v>23</v>
      </c>
      <c r="B37" t="s">
        <v>24</v>
      </c>
      <c r="C37" t="s">
        <v>25</v>
      </c>
      <c r="D37" t="s">
        <v>26</v>
      </c>
      <c r="E37" t="s">
        <v>216</v>
      </c>
      <c r="F37" t="s">
        <v>28</v>
      </c>
      <c r="G37" t="s">
        <v>217</v>
      </c>
      <c r="H37" s="1">
        <v>43272</v>
      </c>
      <c r="I37" s="1">
        <v>45127.45920836992</v>
      </c>
      <c r="J37" t="s">
        <v>218</v>
      </c>
      <c r="K37" t="s">
        <v>148</v>
      </c>
      <c r="L37" s="1">
        <v>43279</v>
      </c>
      <c r="M37" t="s">
        <v>42</v>
      </c>
      <c r="N37" t="s">
        <v>43</v>
      </c>
      <c r="O37" t="s">
        <v>44</v>
      </c>
      <c r="S37" t="b">
        <v>1</v>
      </c>
      <c r="U37" s="2">
        <f>HYPERLINK("https://sbirkapp.gov.cz/detail/SPPB553TPBSUEFYQ", "https://sbirkapp.gov.cz/detail/SPPB553TPBSUEFYQ")</f>
        <v>0</v>
      </c>
      <c r="V37" t="s">
        <v>219</v>
      </c>
      <c r="W37">
        <v>1</v>
      </c>
    </row>
    <row r="38" spans="1:23">
      <c r="A38" t="s">
        <v>23</v>
      </c>
      <c r="B38" t="s">
        <v>24</v>
      </c>
      <c r="C38" t="s">
        <v>25</v>
      </c>
      <c r="D38" t="s">
        <v>26</v>
      </c>
      <c r="E38" t="s">
        <v>220</v>
      </c>
      <c r="F38" t="s">
        <v>28</v>
      </c>
      <c r="G38" t="s">
        <v>221</v>
      </c>
      <c r="H38" s="1">
        <v>43244</v>
      </c>
      <c r="I38" s="1">
        <v>45127.41769719663</v>
      </c>
      <c r="J38" t="s">
        <v>222</v>
      </c>
      <c r="K38" t="s">
        <v>148</v>
      </c>
      <c r="L38" s="1">
        <v>43259</v>
      </c>
      <c r="M38" t="s">
        <v>223</v>
      </c>
      <c r="N38" t="s">
        <v>224</v>
      </c>
      <c r="O38" t="s">
        <v>225</v>
      </c>
      <c r="S38" t="b">
        <v>1</v>
      </c>
      <c r="U38" s="2">
        <f>HYPERLINK("https://sbirkapp.gov.cz/detail/SPPLSICOSISGS4R4", "https://sbirkapp.gov.cz/detail/SPPLSICOSISGS4R4")</f>
        <v>0</v>
      </c>
      <c r="V38" t="s">
        <v>226</v>
      </c>
      <c r="W38">
        <v>1</v>
      </c>
    </row>
    <row r="39" spans="1:23">
      <c r="A39" t="s">
        <v>23</v>
      </c>
      <c r="B39" t="s">
        <v>24</v>
      </c>
      <c r="C39" t="s">
        <v>25</v>
      </c>
      <c r="D39" t="s">
        <v>26</v>
      </c>
      <c r="E39" t="s">
        <v>227</v>
      </c>
      <c r="F39" t="s">
        <v>28</v>
      </c>
      <c r="G39" t="s">
        <v>228</v>
      </c>
      <c r="H39" s="1">
        <v>43167</v>
      </c>
      <c r="I39" s="1">
        <v>45126.58523345691</v>
      </c>
      <c r="J39" t="s">
        <v>229</v>
      </c>
      <c r="K39" t="s">
        <v>148</v>
      </c>
      <c r="L39" s="1">
        <v>43175</v>
      </c>
      <c r="M39" t="s">
        <v>60</v>
      </c>
      <c r="N39" t="s">
        <v>61</v>
      </c>
      <c r="O39" t="s">
        <v>62</v>
      </c>
      <c r="S39" t="b">
        <v>1</v>
      </c>
      <c r="U39" s="2">
        <f>HYPERLINK("https://sbirkapp.gov.cz/detail/SPPG4G5K4JSWURIS", "https://sbirkapp.gov.cz/detail/SPPG4G5K4JSWURIS")</f>
        <v>0</v>
      </c>
      <c r="V39" t="s">
        <v>230</v>
      </c>
      <c r="W39">
        <v>1</v>
      </c>
    </row>
    <row r="40" spans="1:23">
      <c r="A40" t="s">
        <v>23</v>
      </c>
      <c r="B40" t="s">
        <v>24</v>
      </c>
      <c r="C40" t="s">
        <v>25</v>
      </c>
      <c r="D40" t="s">
        <v>26</v>
      </c>
      <c r="E40" t="s">
        <v>231</v>
      </c>
      <c r="F40" t="s">
        <v>28</v>
      </c>
      <c r="G40" t="s">
        <v>232</v>
      </c>
      <c r="H40" s="1">
        <v>43083</v>
      </c>
      <c r="I40" s="1">
        <v>45126.50110512094</v>
      </c>
      <c r="J40" t="s">
        <v>233</v>
      </c>
      <c r="K40" t="s">
        <v>148</v>
      </c>
      <c r="L40" s="1">
        <v>43084</v>
      </c>
      <c r="M40" t="s">
        <v>42</v>
      </c>
      <c r="N40" t="s">
        <v>43</v>
      </c>
      <c r="O40" t="s">
        <v>44</v>
      </c>
      <c r="S40" t="b">
        <v>1</v>
      </c>
      <c r="U40" s="2">
        <f>HYPERLINK("https://sbirkapp.gov.cz/detail/SPPVZB2F4JVBDGEM", "https://sbirkapp.gov.cz/detail/SPPVZB2F4JVBDGEM")</f>
        <v>0</v>
      </c>
      <c r="V40" t="s">
        <v>234</v>
      </c>
      <c r="W40">
        <v>1</v>
      </c>
    </row>
    <row r="41" spans="1:23">
      <c r="A41" t="s">
        <v>23</v>
      </c>
      <c r="B41" t="s">
        <v>24</v>
      </c>
      <c r="C41" t="s">
        <v>25</v>
      </c>
      <c r="D41" t="s">
        <v>26</v>
      </c>
      <c r="E41" t="s">
        <v>235</v>
      </c>
      <c r="F41" t="s">
        <v>28</v>
      </c>
      <c r="G41" t="s">
        <v>236</v>
      </c>
      <c r="H41" s="1">
        <v>42908</v>
      </c>
      <c r="I41" s="1">
        <v>45126.45883222049</v>
      </c>
      <c r="J41" t="s">
        <v>237</v>
      </c>
      <c r="K41" t="s">
        <v>148</v>
      </c>
      <c r="L41" s="1">
        <v>42930</v>
      </c>
      <c r="M41" t="s">
        <v>238</v>
      </c>
      <c r="N41" t="s">
        <v>239</v>
      </c>
      <c r="S41" t="b">
        <v>1</v>
      </c>
      <c r="U41" s="2">
        <f>HYPERLINK("https://sbirkapp.gov.cz/detail/SPPPPWYXNQDCPARK", "https://sbirkapp.gov.cz/detail/SPPPPWYXNQDCPARK")</f>
        <v>0</v>
      </c>
      <c r="V41" t="s">
        <v>240</v>
      </c>
      <c r="W41">
        <v>1</v>
      </c>
    </row>
    <row r="42" spans="1:23">
      <c r="A42" t="s">
        <v>23</v>
      </c>
      <c r="B42" t="s">
        <v>24</v>
      </c>
      <c r="C42" t="s">
        <v>25</v>
      </c>
      <c r="D42" t="s">
        <v>26</v>
      </c>
      <c r="E42" t="s">
        <v>241</v>
      </c>
      <c r="F42" t="s">
        <v>28</v>
      </c>
      <c r="G42" t="s">
        <v>242</v>
      </c>
      <c r="H42" s="1">
        <v>42719</v>
      </c>
      <c r="I42" s="1">
        <v>45124.46069127325</v>
      </c>
      <c r="J42" t="s">
        <v>243</v>
      </c>
      <c r="K42" t="s">
        <v>148</v>
      </c>
      <c r="L42" s="1">
        <v>42720</v>
      </c>
      <c r="M42" t="s">
        <v>42</v>
      </c>
      <c r="N42" t="s">
        <v>43</v>
      </c>
      <c r="O42" t="s">
        <v>44</v>
      </c>
      <c r="S42" t="b">
        <v>1</v>
      </c>
      <c r="U42" s="2">
        <f>HYPERLINK("https://sbirkapp.gov.cz/detail/SPPY7HYRYEUEAUAC", "https://sbirkapp.gov.cz/detail/SPPY7HYRYEUEAUAC")</f>
        <v>0</v>
      </c>
      <c r="V42" t="s">
        <v>244</v>
      </c>
      <c r="W42">
        <v>1</v>
      </c>
    </row>
    <row r="43" spans="1:23">
      <c r="A43" t="s">
        <v>23</v>
      </c>
      <c r="B43" t="s">
        <v>24</v>
      </c>
      <c r="C43" t="s">
        <v>25</v>
      </c>
      <c r="D43" t="s">
        <v>26</v>
      </c>
      <c r="E43" t="s">
        <v>245</v>
      </c>
      <c r="F43" t="s">
        <v>28</v>
      </c>
      <c r="G43" t="s">
        <v>246</v>
      </c>
      <c r="H43" s="1">
        <v>42348</v>
      </c>
      <c r="I43" s="1">
        <v>45124.41710887992</v>
      </c>
      <c r="J43" t="s">
        <v>247</v>
      </c>
      <c r="K43" t="s">
        <v>148</v>
      </c>
      <c r="L43" s="1">
        <v>42354</v>
      </c>
      <c r="M43" t="s">
        <v>248</v>
      </c>
      <c r="N43" t="s">
        <v>249</v>
      </c>
      <c r="O43" t="s">
        <v>250</v>
      </c>
      <c r="S43" t="b">
        <v>1</v>
      </c>
      <c r="U43" s="2">
        <f>HYPERLINK("https://sbirkapp.gov.cz/detail/SPPT3M67GZ5WV4D4", "https://sbirkapp.gov.cz/detail/SPPT3M67GZ5WV4D4")</f>
        <v>0</v>
      </c>
      <c r="V43" t="s">
        <v>251</v>
      </c>
      <c r="W43">
        <v>1</v>
      </c>
    </row>
    <row r="44" spans="1:23">
      <c r="A44" t="s">
        <v>23</v>
      </c>
      <c r="B44" t="s">
        <v>24</v>
      </c>
      <c r="C44" t="s">
        <v>25</v>
      </c>
      <c r="D44" t="s">
        <v>26</v>
      </c>
      <c r="E44" t="s">
        <v>252</v>
      </c>
      <c r="F44" t="s">
        <v>28</v>
      </c>
      <c r="G44" t="s">
        <v>253</v>
      </c>
      <c r="H44" s="1">
        <v>42348</v>
      </c>
      <c r="I44" s="1">
        <v>45121.46071137846</v>
      </c>
      <c r="J44" t="s">
        <v>254</v>
      </c>
      <c r="K44" t="s">
        <v>148</v>
      </c>
      <c r="L44" s="1">
        <v>42352</v>
      </c>
      <c r="M44" t="s">
        <v>42</v>
      </c>
      <c r="N44" t="s">
        <v>43</v>
      </c>
      <c r="O44" t="s">
        <v>44</v>
      </c>
      <c r="S44" t="b">
        <v>1</v>
      </c>
      <c r="U44" s="2">
        <f>HYPERLINK("https://sbirkapp.gov.cz/detail/SPPI26LTKRGULBXU", "https://sbirkapp.gov.cz/detail/SPPI26LTKRGULBXU")</f>
        <v>0</v>
      </c>
      <c r="V44" t="s">
        <v>255</v>
      </c>
      <c r="W44">
        <v>1</v>
      </c>
    </row>
    <row r="45" spans="1:23">
      <c r="A45" t="s">
        <v>23</v>
      </c>
      <c r="B45" t="s">
        <v>24</v>
      </c>
      <c r="C45" t="s">
        <v>25</v>
      </c>
      <c r="D45" t="s">
        <v>26</v>
      </c>
      <c r="E45" t="s">
        <v>256</v>
      </c>
      <c r="F45" t="s">
        <v>72</v>
      </c>
      <c r="G45" t="s">
        <v>257</v>
      </c>
      <c r="H45" s="1">
        <v>45099</v>
      </c>
      <c r="I45" s="1">
        <v>45118.584801946</v>
      </c>
      <c r="J45" t="s">
        <v>143</v>
      </c>
      <c r="K45" t="s">
        <v>31</v>
      </c>
      <c r="M45" t="s">
        <v>119</v>
      </c>
      <c r="N45" t="s">
        <v>120</v>
      </c>
      <c r="P45" t="s">
        <v>258</v>
      </c>
      <c r="R45" t="s">
        <v>259</v>
      </c>
      <c r="S45" t="b">
        <v>0</v>
      </c>
      <c r="T45" s="1">
        <v>45651</v>
      </c>
      <c r="U45" s="2">
        <f>HYPERLINK("https://sbirkapp.gov.cz/detail/SPP2RK7L7LJ7DSRW", "https://sbirkapp.gov.cz/detail/SPP2RK7L7LJ7DSRW")</f>
        <v>0</v>
      </c>
      <c r="V45" t="s">
        <v>260</v>
      </c>
      <c r="W45">
        <v>1</v>
      </c>
    </row>
    <row r="46" spans="1:23">
      <c r="A46" t="s">
        <v>23</v>
      </c>
      <c r="B46" t="s">
        <v>24</v>
      </c>
      <c r="C46" t="s">
        <v>25</v>
      </c>
      <c r="D46" t="s">
        <v>26</v>
      </c>
      <c r="E46" t="s">
        <v>261</v>
      </c>
      <c r="F46" t="s">
        <v>72</v>
      </c>
      <c r="G46" t="s">
        <v>262</v>
      </c>
      <c r="H46" s="1">
        <v>42180</v>
      </c>
      <c r="I46" s="1">
        <v>45079.46002266422</v>
      </c>
      <c r="J46" t="s">
        <v>263</v>
      </c>
      <c r="K46" t="s">
        <v>148</v>
      </c>
      <c r="L46" s="1">
        <v>42200</v>
      </c>
      <c r="M46" t="s">
        <v>264</v>
      </c>
      <c r="N46" t="s">
        <v>265</v>
      </c>
      <c r="S46" t="b">
        <v>1</v>
      </c>
      <c r="U46" s="2">
        <f>HYPERLINK("https://sbirkapp.gov.cz/detail/SPPTD45S7WD3ICQK", "https://sbirkapp.gov.cz/detail/SPPTD45S7WD3ICQK")</f>
        <v>0</v>
      </c>
      <c r="V46" t="s">
        <v>266</v>
      </c>
      <c r="W46">
        <v>1</v>
      </c>
    </row>
    <row r="47" spans="1:23">
      <c r="A47" t="s">
        <v>23</v>
      </c>
      <c r="B47" t="s">
        <v>24</v>
      </c>
      <c r="C47" t="s">
        <v>25</v>
      </c>
      <c r="D47" t="s">
        <v>26</v>
      </c>
      <c r="E47" t="s">
        <v>267</v>
      </c>
      <c r="F47" t="s">
        <v>28</v>
      </c>
      <c r="G47" t="s">
        <v>268</v>
      </c>
      <c r="H47" s="1">
        <v>42173</v>
      </c>
      <c r="I47" s="1">
        <v>45079.41733307968</v>
      </c>
      <c r="J47" t="s">
        <v>269</v>
      </c>
      <c r="K47" t="s">
        <v>148</v>
      </c>
      <c r="L47" s="1">
        <v>42180</v>
      </c>
      <c r="M47" t="s">
        <v>42</v>
      </c>
      <c r="N47" t="s">
        <v>43</v>
      </c>
      <c r="O47" t="s">
        <v>44</v>
      </c>
      <c r="S47" t="b">
        <v>1</v>
      </c>
      <c r="U47" s="2">
        <f>HYPERLINK("https://sbirkapp.gov.cz/detail/SPPVAUQEUIFWKK56", "https://sbirkapp.gov.cz/detail/SPPVAUQEUIFWKK56")</f>
        <v>0</v>
      </c>
      <c r="V47" t="s">
        <v>270</v>
      </c>
      <c r="W47">
        <v>1</v>
      </c>
    </row>
    <row r="48" spans="1:23">
      <c r="A48" t="s">
        <v>23</v>
      </c>
      <c r="B48" t="s">
        <v>24</v>
      </c>
      <c r="C48" t="s">
        <v>25</v>
      </c>
      <c r="D48" t="s">
        <v>26</v>
      </c>
      <c r="E48" t="s">
        <v>271</v>
      </c>
      <c r="F48" t="s">
        <v>28</v>
      </c>
      <c r="G48" t="s">
        <v>272</v>
      </c>
      <c r="H48" s="1">
        <v>42068</v>
      </c>
      <c r="I48" s="1">
        <v>45079.37537242905</v>
      </c>
      <c r="J48" t="s">
        <v>273</v>
      </c>
      <c r="K48" t="s">
        <v>148</v>
      </c>
      <c r="L48" s="1">
        <v>42087</v>
      </c>
      <c r="M48" t="s">
        <v>60</v>
      </c>
      <c r="N48" t="s">
        <v>61</v>
      </c>
      <c r="O48" t="s">
        <v>62</v>
      </c>
      <c r="S48" t="b">
        <v>1</v>
      </c>
      <c r="U48" s="2">
        <f>HYPERLINK("https://sbirkapp.gov.cz/detail/SPPZLTOFROCIASI6", "https://sbirkapp.gov.cz/detail/SPPZLTOFROCIASI6")</f>
        <v>0</v>
      </c>
      <c r="V48" t="s">
        <v>274</v>
      </c>
      <c r="W48">
        <v>1</v>
      </c>
    </row>
    <row r="49" spans="1:23">
      <c r="A49" t="s">
        <v>23</v>
      </c>
      <c r="B49" t="s">
        <v>24</v>
      </c>
      <c r="C49" t="s">
        <v>25</v>
      </c>
      <c r="D49" t="s">
        <v>26</v>
      </c>
      <c r="E49" t="s">
        <v>275</v>
      </c>
      <c r="F49" t="s">
        <v>28</v>
      </c>
      <c r="G49" t="s">
        <v>276</v>
      </c>
      <c r="H49" s="1">
        <v>42068</v>
      </c>
      <c r="I49" s="1">
        <v>45072.37556903456</v>
      </c>
      <c r="J49" t="s">
        <v>277</v>
      </c>
      <c r="K49" t="s">
        <v>148</v>
      </c>
      <c r="L49" s="1">
        <v>42074</v>
      </c>
      <c r="M49" t="s">
        <v>278</v>
      </c>
      <c r="N49" t="s">
        <v>279</v>
      </c>
      <c r="O49" t="s">
        <v>280</v>
      </c>
      <c r="S49" t="b">
        <v>1</v>
      </c>
      <c r="U49" s="2">
        <f>HYPERLINK("https://sbirkapp.gov.cz/detail/SPPAY5PMTOK6TAQ2", "https://sbirkapp.gov.cz/detail/SPPAY5PMTOK6TAQ2")</f>
        <v>0</v>
      </c>
      <c r="V49" t="s">
        <v>281</v>
      </c>
      <c r="W49">
        <v>1</v>
      </c>
    </row>
    <row r="50" spans="1:23">
      <c r="A50" t="s">
        <v>23</v>
      </c>
      <c r="B50" t="s">
        <v>24</v>
      </c>
      <c r="C50" t="s">
        <v>25</v>
      </c>
      <c r="D50" t="s">
        <v>26</v>
      </c>
      <c r="E50" t="s">
        <v>282</v>
      </c>
      <c r="F50" t="s">
        <v>28</v>
      </c>
      <c r="G50" t="s">
        <v>283</v>
      </c>
      <c r="H50" s="1">
        <v>41984</v>
      </c>
      <c r="I50" s="1">
        <v>45070.66817883917</v>
      </c>
      <c r="J50" t="s">
        <v>284</v>
      </c>
      <c r="K50" t="s">
        <v>148</v>
      </c>
      <c r="L50" s="1">
        <v>41985</v>
      </c>
      <c r="M50" t="s">
        <v>42</v>
      </c>
      <c r="N50" t="s">
        <v>43</v>
      </c>
      <c r="O50" t="s">
        <v>44</v>
      </c>
      <c r="S50" t="b">
        <v>1</v>
      </c>
      <c r="U50" s="2">
        <f>HYPERLINK("https://sbirkapp.gov.cz/detail/SPPOUVXLOA66YJCQ", "https://sbirkapp.gov.cz/detail/SPPOUVXLOA66YJCQ")</f>
        <v>0</v>
      </c>
      <c r="V50" t="s">
        <v>285</v>
      </c>
      <c r="W50">
        <v>1</v>
      </c>
    </row>
    <row r="51" spans="1:23">
      <c r="A51" t="s">
        <v>23</v>
      </c>
      <c r="B51" t="s">
        <v>24</v>
      </c>
      <c r="C51" t="s">
        <v>25</v>
      </c>
      <c r="D51" t="s">
        <v>26</v>
      </c>
      <c r="E51" t="s">
        <v>286</v>
      </c>
      <c r="F51" t="s">
        <v>28</v>
      </c>
      <c r="G51" t="s">
        <v>287</v>
      </c>
      <c r="H51" s="1">
        <v>41802</v>
      </c>
      <c r="I51" s="1">
        <v>45070.62586789503</v>
      </c>
      <c r="J51" t="s">
        <v>273</v>
      </c>
      <c r="K51" t="s">
        <v>148</v>
      </c>
      <c r="L51" s="1">
        <v>41831</v>
      </c>
      <c r="M51" t="s">
        <v>60</v>
      </c>
      <c r="N51" t="s">
        <v>61</v>
      </c>
      <c r="Q51" t="s">
        <v>288</v>
      </c>
      <c r="S51" t="b">
        <v>1</v>
      </c>
      <c r="U51" s="2">
        <f>HYPERLINK("https://sbirkapp.gov.cz/detail/SPPTN3MJOWUPKVDO", "https://sbirkapp.gov.cz/detail/SPPTN3MJOWUPKVDO")</f>
        <v>0</v>
      </c>
      <c r="V51" t="s">
        <v>289</v>
      </c>
      <c r="W51">
        <v>1</v>
      </c>
    </row>
    <row r="52" spans="1:23">
      <c r="A52" t="s">
        <v>23</v>
      </c>
      <c r="B52" t="s">
        <v>24</v>
      </c>
      <c r="C52" t="s">
        <v>25</v>
      </c>
      <c r="D52" t="s">
        <v>26</v>
      </c>
      <c r="E52" t="s">
        <v>290</v>
      </c>
      <c r="F52" t="s">
        <v>28</v>
      </c>
      <c r="G52" t="s">
        <v>291</v>
      </c>
      <c r="H52" s="1">
        <v>41620</v>
      </c>
      <c r="I52" s="1">
        <v>45065.50208383034</v>
      </c>
      <c r="J52" t="s">
        <v>292</v>
      </c>
      <c r="K52" t="s">
        <v>148</v>
      </c>
      <c r="L52" s="1">
        <v>41628</v>
      </c>
      <c r="M52" t="s">
        <v>293</v>
      </c>
      <c r="N52" t="s">
        <v>294</v>
      </c>
      <c r="S52" t="b">
        <v>1</v>
      </c>
      <c r="U52" s="2">
        <f>HYPERLINK("https://sbirkapp.gov.cz/detail/SPPXY6RP66WVVT2C", "https://sbirkapp.gov.cz/detail/SPPXY6RP66WVVT2C")</f>
        <v>0</v>
      </c>
      <c r="V52" t="s">
        <v>295</v>
      </c>
      <c r="W52">
        <v>1</v>
      </c>
    </row>
    <row r="53" spans="1:23">
      <c r="A53" t="s">
        <v>23</v>
      </c>
      <c r="B53" t="s">
        <v>24</v>
      </c>
      <c r="C53" t="s">
        <v>25</v>
      </c>
      <c r="D53" t="s">
        <v>26</v>
      </c>
      <c r="E53" t="s">
        <v>296</v>
      </c>
      <c r="F53" t="s">
        <v>28</v>
      </c>
      <c r="G53" t="s">
        <v>297</v>
      </c>
      <c r="H53" s="1">
        <v>41620</v>
      </c>
      <c r="I53" s="1">
        <v>45061.6274226474</v>
      </c>
      <c r="J53" t="s">
        <v>298</v>
      </c>
      <c r="K53" t="s">
        <v>148</v>
      </c>
      <c r="L53" s="1">
        <v>41621</v>
      </c>
      <c r="M53" t="s">
        <v>42</v>
      </c>
      <c r="N53" t="s">
        <v>43</v>
      </c>
      <c r="O53" t="s">
        <v>44</v>
      </c>
      <c r="S53" t="b">
        <v>1</v>
      </c>
      <c r="U53" s="2">
        <f>HYPERLINK("https://sbirkapp.gov.cz/detail/SPPGLZZSGUIGGDI6", "https://sbirkapp.gov.cz/detail/SPPGLZZSGUIGGDI6")</f>
        <v>0</v>
      </c>
      <c r="V53" t="s">
        <v>299</v>
      </c>
      <c r="W53">
        <v>1</v>
      </c>
    </row>
    <row r="54" spans="1:23">
      <c r="A54" t="s">
        <v>23</v>
      </c>
      <c r="B54" t="s">
        <v>24</v>
      </c>
      <c r="C54" t="s">
        <v>25</v>
      </c>
      <c r="D54" t="s">
        <v>26</v>
      </c>
      <c r="E54" t="s">
        <v>300</v>
      </c>
      <c r="F54" t="s">
        <v>72</v>
      </c>
      <c r="G54" t="s">
        <v>301</v>
      </c>
      <c r="H54" s="1">
        <v>41543</v>
      </c>
      <c r="I54" s="1">
        <v>45061.58544983705</v>
      </c>
      <c r="J54" t="s">
        <v>302</v>
      </c>
      <c r="K54" t="s">
        <v>148</v>
      </c>
      <c r="L54" s="1">
        <v>41556</v>
      </c>
      <c r="M54" t="s">
        <v>303</v>
      </c>
      <c r="N54" t="s">
        <v>304</v>
      </c>
      <c r="S54" t="b">
        <v>1</v>
      </c>
      <c r="U54" s="2">
        <f>HYPERLINK("https://sbirkapp.gov.cz/detail/SPPDSSUQT64DE73Q", "https://sbirkapp.gov.cz/detail/SPPDSSUQT64DE73Q")</f>
        <v>0</v>
      </c>
      <c r="V54" t="s">
        <v>305</v>
      </c>
      <c r="W54">
        <v>1</v>
      </c>
    </row>
    <row r="55" spans="1:23">
      <c r="A55" t="s">
        <v>23</v>
      </c>
      <c r="B55" t="s">
        <v>24</v>
      </c>
      <c r="C55" t="s">
        <v>25</v>
      </c>
      <c r="D55" t="s">
        <v>26</v>
      </c>
      <c r="E55" t="s">
        <v>306</v>
      </c>
      <c r="F55" t="s">
        <v>28</v>
      </c>
      <c r="G55" t="s">
        <v>307</v>
      </c>
      <c r="H55" s="1">
        <v>41445</v>
      </c>
      <c r="I55" s="1">
        <v>45061.46045413092</v>
      </c>
      <c r="J55" t="s">
        <v>308</v>
      </c>
      <c r="K55" t="s">
        <v>148</v>
      </c>
      <c r="L55" s="1">
        <v>41452</v>
      </c>
      <c r="M55" t="s">
        <v>42</v>
      </c>
      <c r="N55" t="s">
        <v>43</v>
      </c>
      <c r="O55" t="s">
        <v>44</v>
      </c>
      <c r="S55" t="b">
        <v>1</v>
      </c>
      <c r="U55" s="2">
        <f>HYPERLINK("https://sbirkapp.gov.cz/detail/SPP45WKDRSMCLXMO", "https://sbirkapp.gov.cz/detail/SPP45WKDRSMCLXMO")</f>
        <v>0</v>
      </c>
      <c r="V55" t="s">
        <v>309</v>
      </c>
      <c r="W55">
        <v>1</v>
      </c>
    </row>
    <row r="56" spans="1:23">
      <c r="A56" t="s">
        <v>23</v>
      </c>
      <c r="B56" t="s">
        <v>24</v>
      </c>
      <c r="C56" t="s">
        <v>25</v>
      </c>
      <c r="D56" t="s">
        <v>26</v>
      </c>
      <c r="E56" t="s">
        <v>310</v>
      </c>
      <c r="F56" t="s">
        <v>28</v>
      </c>
      <c r="G56" t="s">
        <v>311</v>
      </c>
      <c r="H56" s="1">
        <v>41354</v>
      </c>
      <c r="I56" s="1">
        <v>45020.46044155084</v>
      </c>
      <c r="J56" t="s">
        <v>312</v>
      </c>
      <c r="K56" t="s">
        <v>148</v>
      </c>
      <c r="L56" s="1">
        <v>41374</v>
      </c>
      <c r="M56" t="s">
        <v>54</v>
      </c>
      <c r="N56" t="s">
        <v>55</v>
      </c>
      <c r="O56" t="s">
        <v>56</v>
      </c>
      <c r="S56" t="b">
        <v>1</v>
      </c>
      <c r="U56" s="2">
        <f>HYPERLINK("https://sbirkapp.gov.cz/detail/SPPEWEKIDZGJFKJ2", "https://sbirkapp.gov.cz/detail/SPPEWEKIDZGJFKJ2")</f>
        <v>0</v>
      </c>
      <c r="V56" t="s">
        <v>313</v>
      </c>
      <c r="W56">
        <v>1</v>
      </c>
    </row>
    <row r="57" spans="1:23">
      <c r="A57" t="s">
        <v>23</v>
      </c>
      <c r="B57" t="s">
        <v>24</v>
      </c>
      <c r="C57" t="s">
        <v>25</v>
      </c>
      <c r="D57" t="s">
        <v>26</v>
      </c>
      <c r="E57" t="s">
        <v>314</v>
      </c>
      <c r="F57" t="s">
        <v>28</v>
      </c>
      <c r="G57" t="s">
        <v>315</v>
      </c>
      <c r="H57" s="1">
        <v>41221</v>
      </c>
      <c r="I57" s="1">
        <v>45013.54409233038</v>
      </c>
      <c r="J57" t="s">
        <v>316</v>
      </c>
      <c r="K57" t="s">
        <v>148</v>
      </c>
      <c r="L57" s="1">
        <v>41222</v>
      </c>
      <c r="M57" t="s">
        <v>42</v>
      </c>
      <c r="N57" t="s">
        <v>43</v>
      </c>
      <c r="O57" t="s">
        <v>44</v>
      </c>
      <c r="S57" t="b">
        <v>1</v>
      </c>
      <c r="U57" s="2">
        <f>HYPERLINK("https://sbirkapp.gov.cz/detail/SPP7DGTUQURVTX66", "https://sbirkapp.gov.cz/detail/SPP7DGTUQURVTX66")</f>
        <v>0</v>
      </c>
      <c r="V57" t="s">
        <v>317</v>
      </c>
      <c r="W57">
        <v>2</v>
      </c>
    </row>
    <row r="58" spans="1:23">
      <c r="A58" t="s">
        <v>23</v>
      </c>
      <c r="B58" t="s">
        <v>24</v>
      </c>
      <c r="C58" t="s">
        <v>25</v>
      </c>
      <c r="D58" t="s">
        <v>26</v>
      </c>
      <c r="E58" t="s">
        <v>318</v>
      </c>
      <c r="F58" t="s">
        <v>72</v>
      </c>
      <c r="G58" t="s">
        <v>319</v>
      </c>
      <c r="H58" s="1">
        <v>41060</v>
      </c>
      <c r="I58" s="1">
        <v>45013.45997570412</v>
      </c>
      <c r="J58" t="s">
        <v>320</v>
      </c>
      <c r="K58" t="s">
        <v>148</v>
      </c>
      <c r="L58" s="1">
        <v>41088</v>
      </c>
      <c r="M58" t="s">
        <v>321</v>
      </c>
      <c r="N58" t="s">
        <v>322</v>
      </c>
      <c r="O58" t="s">
        <v>323</v>
      </c>
      <c r="S58" t="b">
        <v>1</v>
      </c>
      <c r="U58" s="2">
        <f>HYPERLINK("https://sbirkapp.gov.cz/detail/SPP5XYLJOQMKWCDC", "https://sbirkapp.gov.cz/detail/SPP5XYLJOQMKWCDC")</f>
        <v>0</v>
      </c>
      <c r="V58" t="s">
        <v>324</v>
      </c>
      <c r="W58">
        <v>1</v>
      </c>
    </row>
    <row r="59" spans="1:23">
      <c r="A59" t="s">
        <v>23</v>
      </c>
      <c r="B59" t="s">
        <v>24</v>
      </c>
      <c r="C59" t="s">
        <v>25</v>
      </c>
      <c r="D59" t="s">
        <v>26</v>
      </c>
      <c r="E59" t="s">
        <v>325</v>
      </c>
      <c r="F59" t="s">
        <v>28</v>
      </c>
      <c r="G59" t="s">
        <v>326</v>
      </c>
      <c r="H59" s="1">
        <v>40927</v>
      </c>
      <c r="I59" s="1">
        <v>45013.41800516671</v>
      </c>
      <c r="J59" t="s">
        <v>327</v>
      </c>
      <c r="K59" t="s">
        <v>148</v>
      </c>
      <c r="L59" s="1">
        <v>40938</v>
      </c>
      <c r="M59" t="s">
        <v>113</v>
      </c>
      <c r="N59" t="s">
        <v>114</v>
      </c>
      <c r="O59" t="s">
        <v>164</v>
      </c>
      <c r="R59" t="s">
        <v>165</v>
      </c>
      <c r="S59" t="b">
        <v>0</v>
      </c>
      <c r="T59" s="1">
        <v>45658</v>
      </c>
      <c r="U59" s="2">
        <f>HYPERLINK("https://sbirkapp.gov.cz/detail/SPP7LRH5DCC64R5G", "https://sbirkapp.gov.cz/detail/SPP7LRH5DCC64R5G")</f>
        <v>0</v>
      </c>
      <c r="V59" t="s">
        <v>328</v>
      </c>
      <c r="W59">
        <v>1</v>
      </c>
    </row>
    <row r="60" spans="1:23">
      <c r="A60" t="s">
        <v>23</v>
      </c>
      <c r="B60" t="s">
        <v>24</v>
      </c>
      <c r="C60" t="s">
        <v>25</v>
      </c>
      <c r="D60" t="s">
        <v>26</v>
      </c>
      <c r="E60" t="s">
        <v>329</v>
      </c>
      <c r="F60" t="s">
        <v>72</v>
      </c>
      <c r="G60" t="s">
        <v>330</v>
      </c>
      <c r="H60" s="1">
        <v>44980</v>
      </c>
      <c r="I60" s="1">
        <v>44998.4600829106</v>
      </c>
      <c r="J60" t="s">
        <v>331</v>
      </c>
      <c r="K60" t="s">
        <v>31</v>
      </c>
      <c r="M60" t="s">
        <v>119</v>
      </c>
      <c r="N60" t="s">
        <v>120</v>
      </c>
      <c r="O60" t="s">
        <v>332</v>
      </c>
      <c r="R60" t="s">
        <v>121</v>
      </c>
      <c r="S60" t="b">
        <v>0</v>
      </c>
      <c r="T60" s="1">
        <v>45292</v>
      </c>
      <c r="U60" s="2">
        <f>HYPERLINK("https://sbirkapp.gov.cz/detail/SPPDO6XHY3BSHEU4", "https://sbirkapp.gov.cz/detail/SPPDO6XHY3BSHEU4")</f>
        <v>0</v>
      </c>
      <c r="V60" t="s">
        <v>333</v>
      </c>
      <c r="W60">
        <v>1</v>
      </c>
    </row>
    <row r="61" spans="1:23">
      <c r="A61" t="s">
        <v>23</v>
      </c>
      <c r="B61" t="s">
        <v>24</v>
      </c>
      <c r="C61" t="s">
        <v>25</v>
      </c>
      <c r="D61" t="s">
        <v>26</v>
      </c>
      <c r="E61" t="s">
        <v>334</v>
      </c>
      <c r="F61" t="s">
        <v>28</v>
      </c>
      <c r="G61" t="s">
        <v>335</v>
      </c>
      <c r="H61" s="1">
        <v>40885</v>
      </c>
      <c r="I61" s="1">
        <v>44995.4203891584</v>
      </c>
      <c r="J61" t="s">
        <v>336</v>
      </c>
      <c r="K61" t="s">
        <v>148</v>
      </c>
      <c r="L61" s="1">
        <v>40891</v>
      </c>
      <c r="M61" t="s">
        <v>42</v>
      </c>
      <c r="N61" t="s">
        <v>43</v>
      </c>
      <c r="O61" t="s">
        <v>44</v>
      </c>
      <c r="S61" t="b">
        <v>1</v>
      </c>
      <c r="U61" s="2">
        <f>HYPERLINK("https://sbirkapp.gov.cz/detail/SPPZEFIS3ZL3VUQK", "https://sbirkapp.gov.cz/detail/SPPZEFIS3ZL3VUQK")</f>
        <v>0</v>
      </c>
      <c r="V61" t="s">
        <v>337</v>
      </c>
      <c r="W61">
        <v>1</v>
      </c>
    </row>
    <row r="62" spans="1:23">
      <c r="A62" t="s">
        <v>23</v>
      </c>
      <c r="B62" t="s">
        <v>24</v>
      </c>
      <c r="C62" t="s">
        <v>25</v>
      </c>
      <c r="D62" t="s">
        <v>26</v>
      </c>
      <c r="E62" t="s">
        <v>338</v>
      </c>
      <c r="F62" t="s">
        <v>28</v>
      </c>
      <c r="G62" t="s">
        <v>339</v>
      </c>
      <c r="H62" s="1">
        <v>40437</v>
      </c>
      <c r="I62" s="1">
        <v>44984.41835756889</v>
      </c>
      <c r="J62" t="s">
        <v>340</v>
      </c>
      <c r="K62" t="s">
        <v>148</v>
      </c>
      <c r="L62" s="1">
        <v>40437</v>
      </c>
      <c r="M62" t="s">
        <v>113</v>
      </c>
      <c r="N62" t="s">
        <v>114</v>
      </c>
      <c r="O62" t="s">
        <v>164</v>
      </c>
      <c r="R62" t="s">
        <v>165</v>
      </c>
      <c r="S62" t="b">
        <v>0</v>
      </c>
      <c r="T62" s="1">
        <v>45658</v>
      </c>
      <c r="U62" s="2">
        <f>HYPERLINK("https://sbirkapp.gov.cz/detail/SPP3L74VKDONEJ7I", "https://sbirkapp.gov.cz/detail/SPP3L74VKDONEJ7I")</f>
        <v>0</v>
      </c>
      <c r="V62" t="s">
        <v>341</v>
      </c>
      <c r="W62">
        <v>1</v>
      </c>
    </row>
    <row r="63" spans="1:23">
      <c r="A63" t="s">
        <v>23</v>
      </c>
      <c r="B63" t="s">
        <v>24</v>
      </c>
      <c r="C63" t="s">
        <v>25</v>
      </c>
      <c r="D63" t="s">
        <v>26</v>
      </c>
      <c r="E63" t="s">
        <v>342</v>
      </c>
      <c r="F63" t="s">
        <v>28</v>
      </c>
      <c r="G63" t="s">
        <v>343</v>
      </c>
      <c r="H63" s="1">
        <v>40276</v>
      </c>
      <c r="I63" s="1">
        <v>44981.58435619426</v>
      </c>
      <c r="J63" t="s">
        <v>344</v>
      </c>
      <c r="K63" t="s">
        <v>148</v>
      </c>
      <c r="L63" s="1">
        <v>40281</v>
      </c>
      <c r="M63" t="s">
        <v>42</v>
      </c>
      <c r="N63" t="s">
        <v>43</v>
      </c>
      <c r="O63" t="s">
        <v>44</v>
      </c>
      <c r="S63" t="b">
        <v>1</v>
      </c>
      <c r="U63" s="2">
        <f>HYPERLINK("https://sbirkapp.gov.cz/detail/SPPZIACIAXQY72C6", "https://sbirkapp.gov.cz/detail/SPPZIACIAXQY72C6")</f>
        <v>0</v>
      </c>
      <c r="V63" t="s">
        <v>345</v>
      </c>
      <c r="W63">
        <v>1</v>
      </c>
    </row>
    <row r="64" spans="1:23">
      <c r="A64" t="s">
        <v>23</v>
      </c>
      <c r="B64" t="s">
        <v>24</v>
      </c>
      <c r="C64" t="s">
        <v>25</v>
      </c>
      <c r="D64" t="s">
        <v>26</v>
      </c>
      <c r="E64" t="s">
        <v>346</v>
      </c>
      <c r="F64" t="s">
        <v>72</v>
      </c>
      <c r="G64" t="s">
        <v>347</v>
      </c>
      <c r="H64" s="1">
        <v>40080</v>
      </c>
      <c r="I64" s="1">
        <v>44981.54228828104</v>
      </c>
      <c r="J64" t="s">
        <v>348</v>
      </c>
      <c r="K64" t="s">
        <v>148</v>
      </c>
      <c r="L64" s="1">
        <v>40087</v>
      </c>
      <c r="M64" t="s">
        <v>321</v>
      </c>
      <c r="N64" t="s">
        <v>322</v>
      </c>
      <c r="Q64" t="s">
        <v>349</v>
      </c>
      <c r="S64" t="b">
        <v>1</v>
      </c>
      <c r="U64" s="2">
        <f>HYPERLINK("https://sbirkapp.gov.cz/detail/SPPTG4AOPP554SGC", "https://sbirkapp.gov.cz/detail/SPPTG4AOPP554SGC")</f>
        <v>0</v>
      </c>
      <c r="V64" t="s">
        <v>350</v>
      </c>
      <c r="W64">
        <v>1</v>
      </c>
    </row>
    <row r="65" spans="1:23">
      <c r="A65" t="s">
        <v>23</v>
      </c>
      <c r="B65" t="s">
        <v>24</v>
      </c>
      <c r="C65" t="s">
        <v>25</v>
      </c>
      <c r="D65" t="s">
        <v>26</v>
      </c>
      <c r="E65" t="s">
        <v>351</v>
      </c>
      <c r="F65" t="s">
        <v>28</v>
      </c>
      <c r="G65" t="s">
        <v>352</v>
      </c>
      <c r="H65" s="1">
        <v>40059</v>
      </c>
      <c r="I65" s="1">
        <v>44981.45910434322</v>
      </c>
      <c r="J65" t="s">
        <v>348</v>
      </c>
      <c r="K65" t="s">
        <v>148</v>
      </c>
      <c r="L65" s="1">
        <v>40098</v>
      </c>
      <c r="M65" t="s">
        <v>223</v>
      </c>
      <c r="N65" t="s">
        <v>224</v>
      </c>
      <c r="O65" t="s">
        <v>225</v>
      </c>
      <c r="S65" t="b">
        <v>1</v>
      </c>
      <c r="U65" s="2">
        <f>HYPERLINK("https://sbirkapp.gov.cz/detail/SPP2JVB4SV6GPQQ4", "https://sbirkapp.gov.cz/detail/SPP2JVB4SV6GPQQ4")</f>
        <v>0</v>
      </c>
      <c r="V65" t="s">
        <v>353</v>
      </c>
      <c r="W65">
        <v>1</v>
      </c>
    </row>
    <row r="66" spans="1:23">
      <c r="A66" t="s">
        <v>23</v>
      </c>
      <c r="B66" t="s">
        <v>24</v>
      </c>
      <c r="C66" t="s">
        <v>25</v>
      </c>
      <c r="D66" t="s">
        <v>26</v>
      </c>
      <c r="E66" t="s">
        <v>354</v>
      </c>
      <c r="F66" t="s">
        <v>28</v>
      </c>
      <c r="G66" t="s">
        <v>355</v>
      </c>
      <c r="H66" s="1">
        <v>40059</v>
      </c>
      <c r="I66" s="1">
        <v>44981.41765892302</v>
      </c>
      <c r="J66" t="s">
        <v>348</v>
      </c>
      <c r="K66" t="s">
        <v>148</v>
      </c>
      <c r="L66" s="1">
        <v>40098</v>
      </c>
      <c r="M66" t="s">
        <v>54</v>
      </c>
      <c r="N66" t="s">
        <v>55</v>
      </c>
      <c r="O66" t="s">
        <v>56</v>
      </c>
      <c r="S66" t="b">
        <v>1</v>
      </c>
      <c r="U66" s="2">
        <f>HYPERLINK("https://sbirkapp.gov.cz/detail/SPPHE4M5HI5W6RWA", "https://sbirkapp.gov.cz/detail/SPPHE4M5HI5W6RWA")</f>
        <v>0</v>
      </c>
      <c r="V66" t="s">
        <v>356</v>
      </c>
      <c r="W66">
        <v>1</v>
      </c>
    </row>
    <row r="67" spans="1:23">
      <c r="A67" t="s">
        <v>23</v>
      </c>
      <c r="B67" t="s">
        <v>24</v>
      </c>
      <c r="C67" t="s">
        <v>25</v>
      </c>
      <c r="D67" t="s">
        <v>26</v>
      </c>
      <c r="E67" t="s">
        <v>357</v>
      </c>
      <c r="F67" t="s">
        <v>28</v>
      </c>
      <c r="G67" t="s">
        <v>358</v>
      </c>
      <c r="H67" s="1">
        <v>39905</v>
      </c>
      <c r="I67" s="1">
        <v>44980.58460772373</v>
      </c>
      <c r="J67" t="s">
        <v>359</v>
      </c>
      <c r="K67" t="s">
        <v>148</v>
      </c>
      <c r="L67" s="1">
        <v>39911</v>
      </c>
      <c r="M67" t="s">
        <v>42</v>
      </c>
      <c r="N67" t="s">
        <v>43</v>
      </c>
      <c r="O67" t="s">
        <v>44</v>
      </c>
      <c r="S67" t="b">
        <v>1</v>
      </c>
      <c r="U67" s="2">
        <f>HYPERLINK("https://sbirkapp.gov.cz/detail/SPPAKY65BGHJE7ES", "https://sbirkapp.gov.cz/detail/SPPAKY65BGHJE7ES")</f>
        <v>0</v>
      </c>
      <c r="V67" t="s">
        <v>360</v>
      </c>
      <c r="W67">
        <v>1</v>
      </c>
    </row>
    <row r="68" spans="1:23">
      <c r="A68" t="s">
        <v>23</v>
      </c>
      <c r="B68" t="s">
        <v>24</v>
      </c>
      <c r="C68" t="s">
        <v>25</v>
      </c>
      <c r="D68" t="s">
        <v>26</v>
      </c>
      <c r="E68" t="s">
        <v>361</v>
      </c>
      <c r="F68" t="s">
        <v>28</v>
      </c>
      <c r="G68" t="s">
        <v>362</v>
      </c>
      <c r="H68" s="1">
        <v>39401</v>
      </c>
      <c r="I68" s="1">
        <v>44980.54230487297</v>
      </c>
      <c r="J68" t="s">
        <v>363</v>
      </c>
      <c r="K68" t="s">
        <v>148</v>
      </c>
      <c r="L68" s="1">
        <v>39416</v>
      </c>
      <c r="M68" t="s">
        <v>54</v>
      </c>
      <c r="N68" t="s">
        <v>55</v>
      </c>
      <c r="O68" t="s">
        <v>56</v>
      </c>
      <c r="S68" t="b">
        <v>1</v>
      </c>
      <c r="U68" s="2">
        <f>HYPERLINK("https://sbirkapp.gov.cz/detail/SPPU6LPU3MSJPQ6S", "https://sbirkapp.gov.cz/detail/SPPU6LPU3MSJPQ6S")</f>
        <v>0</v>
      </c>
      <c r="V68" t="s">
        <v>364</v>
      </c>
      <c r="W68">
        <v>1</v>
      </c>
    </row>
    <row r="69" spans="1:23">
      <c r="A69" t="s">
        <v>23</v>
      </c>
      <c r="B69" t="s">
        <v>24</v>
      </c>
      <c r="C69" t="s">
        <v>25</v>
      </c>
      <c r="D69" t="s">
        <v>26</v>
      </c>
      <c r="E69" t="s">
        <v>365</v>
      </c>
      <c r="F69" t="s">
        <v>28</v>
      </c>
      <c r="G69" t="s">
        <v>366</v>
      </c>
      <c r="H69" s="1">
        <v>39401</v>
      </c>
      <c r="I69" s="1">
        <v>44980.4188843087</v>
      </c>
      <c r="J69" t="s">
        <v>363</v>
      </c>
      <c r="K69" t="s">
        <v>148</v>
      </c>
      <c r="L69" s="1">
        <v>39416</v>
      </c>
      <c r="M69" t="s">
        <v>113</v>
      </c>
      <c r="N69" t="s">
        <v>114</v>
      </c>
      <c r="O69" t="s">
        <v>164</v>
      </c>
      <c r="R69" t="s">
        <v>165</v>
      </c>
      <c r="S69" t="b">
        <v>0</v>
      </c>
      <c r="T69" s="1">
        <v>45658</v>
      </c>
      <c r="U69" s="2">
        <f>HYPERLINK("https://sbirkapp.gov.cz/detail/SPPDNYOPEJFWTARG", "https://sbirkapp.gov.cz/detail/SPPDNYOPEJFWTARG")</f>
        <v>0</v>
      </c>
      <c r="V69" t="s">
        <v>367</v>
      </c>
      <c r="W69">
        <v>1</v>
      </c>
    </row>
    <row r="70" spans="1:23">
      <c r="A70" t="s">
        <v>23</v>
      </c>
      <c r="B70" t="s">
        <v>24</v>
      </c>
      <c r="C70" t="s">
        <v>25</v>
      </c>
      <c r="D70" t="s">
        <v>26</v>
      </c>
      <c r="E70" t="s">
        <v>368</v>
      </c>
      <c r="F70" t="s">
        <v>28</v>
      </c>
      <c r="G70" t="s">
        <v>369</v>
      </c>
      <c r="H70" s="1">
        <v>39065</v>
      </c>
      <c r="I70" s="1">
        <v>44960.45890078502</v>
      </c>
      <c r="J70" t="s">
        <v>370</v>
      </c>
      <c r="K70" t="s">
        <v>148</v>
      </c>
      <c r="L70" s="1">
        <v>39065</v>
      </c>
      <c r="M70" t="s">
        <v>42</v>
      </c>
      <c r="N70" t="s">
        <v>43</v>
      </c>
      <c r="O70" t="s">
        <v>44</v>
      </c>
      <c r="S70" t="b">
        <v>1</v>
      </c>
      <c r="U70" s="2">
        <f>HYPERLINK("https://sbirkapp.gov.cz/detail/SPPCVPJ6DFUCSCSY", "https://sbirkapp.gov.cz/detail/SPPCVPJ6DFUCSCSY")</f>
        <v>0</v>
      </c>
      <c r="V70" t="s">
        <v>371</v>
      </c>
      <c r="W70">
        <v>1</v>
      </c>
    </row>
    <row r="71" spans="1:23">
      <c r="A71" t="s">
        <v>23</v>
      </c>
      <c r="B71" t="s">
        <v>24</v>
      </c>
      <c r="C71" t="s">
        <v>25</v>
      </c>
      <c r="D71" t="s">
        <v>26</v>
      </c>
      <c r="E71" t="s">
        <v>372</v>
      </c>
      <c r="F71" t="s">
        <v>28</v>
      </c>
      <c r="G71" t="s">
        <v>373</v>
      </c>
      <c r="H71" s="1">
        <v>39065</v>
      </c>
      <c r="I71" s="1">
        <v>44957.4178944472</v>
      </c>
      <c r="J71" t="s">
        <v>370</v>
      </c>
      <c r="K71" t="s">
        <v>148</v>
      </c>
      <c r="L71" s="1">
        <v>39066</v>
      </c>
      <c r="M71" t="s">
        <v>54</v>
      </c>
      <c r="N71" t="s">
        <v>55</v>
      </c>
      <c r="Q71" t="s">
        <v>374</v>
      </c>
      <c r="S71" t="b">
        <v>1</v>
      </c>
      <c r="U71" s="2">
        <f>HYPERLINK("https://sbirkapp.gov.cz/detail/SPPHPOMX5K7QH3VI", "https://sbirkapp.gov.cz/detail/SPPHPOMX5K7QH3VI")</f>
        <v>0</v>
      </c>
      <c r="V71" t="s">
        <v>375</v>
      </c>
      <c r="W71">
        <v>1</v>
      </c>
    </row>
    <row r="72" spans="1:23">
      <c r="A72" t="s">
        <v>23</v>
      </c>
      <c r="B72" t="s">
        <v>24</v>
      </c>
      <c r="C72" t="s">
        <v>25</v>
      </c>
      <c r="D72" t="s">
        <v>26</v>
      </c>
      <c r="E72" t="s">
        <v>376</v>
      </c>
      <c r="F72" t="s">
        <v>28</v>
      </c>
      <c r="G72" t="s">
        <v>377</v>
      </c>
      <c r="H72" s="1">
        <v>38967</v>
      </c>
      <c r="I72" s="1">
        <v>44956.45963378879</v>
      </c>
      <c r="J72" t="s">
        <v>378</v>
      </c>
      <c r="K72" t="s">
        <v>148</v>
      </c>
      <c r="L72" s="1">
        <v>38974</v>
      </c>
      <c r="M72" t="s">
        <v>42</v>
      </c>
      <c r="N72" t="s">
        <v>43</v>
      </c>
      <c r="O72" t="s">
        <v>44</v>
      </c>
      <c r="S72" t="b">
        <v>1</v>
      </c>
      <c r="U72" s="2">
        <f>HYPERLINK("https://sbirkapp.gov.cz/detail/SPPF33LD6KDV2L4W", "https://sbirkapp.gov.cz/detail/SPPF33LD6KDV2L4W")</f>
        <v>0</v>
      </c>
      <c r="V72" t="s">
        <v>379</v>
      </c>
      <c r="W72">
        <v>1</v>
      </c>
    </row>
    <row r="73" spans="1:23">
      <c r="A73" t="s">
        <v>23</v>
      </c>
      <c r="B73" t="s">
        <v>24</v>
      </c>
      <c r="C73" t="s">
        <v>25</v>
      </c>
      <c r="D73" t="s">
        <v>26</v>
      </c>
      <c r="E73" t="s">
        <v>380</v>
      </c>
      <c r="F73" t="s">
        <v>28</v>
      </c>
      <c r="G73" t="s">
        <v>381</v>
      </c>
      <c r="H73" s="1">
        <v>38890</v>
      </c>
      <c r="I73" s="1">
        <v>44936.62576374675</v>
      </c>
      <c r="J73" t="s">
        <v>382</v>
      </c>
      <c r="K73" t="s">
        <v>148</v>
      </c>
      <c r="L73" s="1">
        <v>38905</v>
      </c>
      <c r="M73" t="s">
        <v>248</v>
      </c>
      <c r="N73" t="s">
        <v>249</v>
      </c>
      <c r="Q73" t="s">
        <v>383</v>
      </c>
      <c r="S73" t="b">
        <v>1</v>
      </c>
      <c r="U73" s="2">
        <f>HYPERLINK("https://sbirkapp.gov.cz/detail/SPPJVZZ6USYESC7E", "https://sbirkapp.gov.cz/detail/SPPJVZZ6USYESC7E")</f>
        <v>0</v>
      </c>
      <c r="V73" t="s">
        <v>384</v>
      </c>
      <c r="W73">
        <v>1</v>
      </c>
    </row>
    <row r="74" spans="1:23">
      <c r="A74" t="s">
        <v>23</v>
      </c>
      <c r="B74" t="s">
        <v>24</v>
      </c>
      <c r="C74" t="s">
        <v>25</v>
      </c>
      <c r="D74" t="s">
        <v>26</v>
      </c>
      <c r="E74" t="s">
        <v>385</v>
      </c>
      <c r="F74" t="s">
        <v>28</v>
      </c>
      <c r="G74" t="s">
        <v>386</v>
      </c>
      <c r="H74" s="1">
        <v>38813</v>
      </c>
      <c r="I74" s="1">
        <v>44936.58428140211</v>
      </c>
      <c r="J74" t="s">
        <v>387</v>
      </c>
      <c r="K74" t="s">
        <v>148</v>
      </c>
      <c r="L74" s="1">
        <v>38819</v>
      </c>
      <c r="M74" t="s">
        <v>388</v>
      </c>
      <c r="N74" t="s">
        <v>389</v>
      </c>
      <c r="S74" t="b">
        <v>1</v>
      </c>
      <c r="U74" s="2">
        <f>HYPERLINK("https://sbirkapp.gov.cz/detail/SPPAUMME4D4ZDAPO", "https://sbirkapp.gov.cz/detail/SPPAUMME4D4ZDAPO")</f>
        <v>0</v>
      </c>
      <c r="V74" t="s">
        <v>390</v>
      </c>
      <c r="W74">
        <v>1</v>
      </c>
    </row>
    <row r="75" spans="1:23">
      <c r="A75" t="s">
        <v>23</v>
      </c>
      <c r="B75" t="s">
        <v>24</v>
      </c>
      <c r="C75" t="s">
        <v>25</v>
      </c>
      <c r="D75" t="s">
        <v>26</v>
      </c>
      <c r="E75" t="s">
        <v>391</v>
      </c>
      <c r="F75" t="s">
        <v>28</v>
      </c>
      <c r="G75" t="s">
        <v>392</v>
      </c>
      <c r="H75" s="1">
        <v>38694</v>
      </c>
      <c r="I75" s="1">
        <v>44936.41776166392</v>
      </c>
      <c r="J75" t="s">
        <v>393</v>
      </c>
      <c r="K75" t="s">
        <v>148</v>
      </c>
      <c r="L75" s="1">
        <v>38699</v>
      </c>
      <c r="M75" t="s">
        <v>42</v>
      </c>
      <c r="N75" t="s">
        <v>43</v>
      </c>
      <c r="O75" t="s">
        <v>44</v>
      </c>
      <c r="S75" t="b">
        <v>1</v>
      </c>
      <c r="U75" s="2">
        <f>HYPERLINK("https://sbirkapp.gov.cz/detail/SPP34W7O2D4YDWNK", "https://sbirkapp.gov.cz/detail/SPP34W7O2D4YDWNK")</f>
        <v>0</v>
      </c>
      <c r="V75" t="s">
        <v>394</v>
      </c>
      <c r="W75">
        <v>1</v>
      </c>
    </row>
    <row r="76" spans="1:23">
      <c r="A76" t="s">
        <v>23</v>
      </c>
      <c r="B76" t="s">
        <v>24</v>
      </c>
      <c r="C76" t="s">
        <v>25</v>
      </c>
      <c r="D76" t="s">
        <v>26</v>
      </c>
      <c r="E76" t="s">
        <v>395</v>
      </c>
      <c r="F76" t="s">
        <v>28</v>
      </c>
      <c r="G76" t="s">
        <v>396</v>
      </c>
      <c r="H76" s="1">
        <v>38386</v>
      </c>
      <c r="I76" s="1">
        <v>44935.66776934805</v>
      </c>
      <c r="J76" t="s">
        <v>397</v>
      </c>
      <c r="K76" t="s">
        <v>148</v>
      </c>
      <c r="L76" s="1">
        <v>38400</v>
      </c>
      <c r="M76" t="s">
        <v>48</v>
      </c>
      <c r="N76" t="s">
        <v>49</v>
      </c>
      <c r="Q76" t="s">
        <v>398</v>
      </c>
      <c r="S76" t="b">
        <v>1</v>
      </c>
      <c r="U76" s="2">
        <f>HYPERLINK("https://sbirkapp.gov.cz/detail/SPP26VTDQSECYTN6", "https://sbirkapp.gov.cz/detail/SPP26VTDQSECYTN6")</f>
        <v>0</v>
      </c>
      <c r="V76" t="s">
        <v>399</v>
      </c>
      <c r="W76">
        <v>1</v>
      </c>
    </row>
    <row r="77" spans="1:23">
      <c r="A77" t="s">
        <v>23</v>
      </c>
      <c r="B77" t="s">
        <v>24</v>
      </c>
      <c r="C77" t="s">
        <v>25</v>
      </c>
      <c r="D77" t="s">
        <v>26</v>
      </c>
      <c r="E77" t="s">
        <v>400</v>
      </c>
      <c r="F77" t="s">
        <v>28</v>
      </c>
      <c r="G77" t="s">
        <v>401</v>
      </c>
      <c r="H77" s="1">
        <v>38330</v>
      </c>
      <c r="I77" s="1">
        <v>44931.41821024335</v>
      </c>
      <c r="J77" t="s">
        <v>402</v>
      </c>
      <c r="K77" t="s">
        <v>148</v>
      </c>
      <c r="L77" s="1">
        <v>38336</v>
      </c>
      <c r="M77" t="s">
        <v>113</v>
      </c>
      <c r="N77" t="s">
        <v>114</v>
      </c>
      <c r="Q77" t="s">
        <v>403</v>
      </c>
      <c r="R77" t="s">
        <v>165</v>
      </c>
      <c r="S77" t="b">
        <v>0</v>
      </c>
      <c r="T77" s="1">
        <v>45658</v>
      </c>
      <c r="U77" s="2">
        <f>HYPERLINK("https://sbirkapp.gov.cz/detail/SPPGYGEC7W5GDAXU", "https://sbirkapp.gov.cz/detail/SPPGYGEC7W5GDAXU")</f>
        <v>0</v>
      </c>
      <c r="V77" t="s">
        <v>404</v>
      </c>
      <c r="W77">
        <v>1</v>
      </c>
    </row>
    <row r="78" spans="1:23">
      <c r="A78" t="s">
        <v>23</v>
      </c>
      <c r="B78" t="s">
        <v>24</v>
      </c>
      <c r="C78" t="s">
        <v>25</v>
      </c>
      <c r="D78" t="s">
        <v>26</v>
      </c>
      <c r="E78" t="s">
        <v>405</v>
      </c>
      <c r="F78" t="s">
        <v>28</v>
      </c>
      <c r="G78" t="s">
        <v>406</v>
      </c>
      <c r="H78" s="1">
        <v>44907</v>
      </c>
      <c r="I78" s="1">
        <v>44910.37676317935</v>
      </c>
      <c r="J78" t="s">
        <v>407</v>
      </c>
      <c r="K78" t="s">
        <v>31</v>
      </c>
      <c r="M78" t="s">
        <v>42</v>
      </c>
      <c r="N78" t="s">
        <v>43</v>
      </c>
      <c r="O78" t="s">
        <v>44</v>
      </c>
      <c r="S78" t="b">
        <v>1</v>
      </c>
      <c r="U78" s="2">
        <f>HYPERLINK("https://sbirkapp.gov.cz/detail/SPP4XPHXMIEQW77C", "https://sbirkapp.gov.cz/detail/SPP4XPHXMIEQW77C")</f>
        <v>0</v>
      </c>
      <c r="V78" t="s">
        <v>408</v>
      </c>
      <c r="W78">
        <v>1</v>
      </c>
    </row>
    <row r="79" spans="1:23">
      <c r="A79" t="s">
        <v>23</v>
      </c>
      <c r="B79" t="s">
        <v>24</v>
      </c>
      <c r="C79" t="s">
        <v>25</v>
      </c>
      <c r="D79" t="s">
        <v>26</v>
      </c>
      <c r="E79" t="s">
        <v>409</v>
      </c>
      <c r="F79" t="s">
        <v>72</v>
      </c>
      <c r="G79" t="s">
        <v>410</v>
      </c>
      <c r="H79" s="1">
        <v>44889</v>
      </c>
      <c r="I79" s="1">
        <v>44901.45954745235</v>
      </c>
      <c r="J79" t="s">
        <v>407</v>
      </c>
      <c r="K79" t="s">
        <v>31</v>
      </c>
      <c r="M79" t="s">
        <v>119</v>
      </c>
      <c r="N79" t="s">
        <v>120</v>
      </c>
      <c r="O79" t="s">
        <v>332</v>
      </c>
      <c r="R79" t="s">
        <v>121</v>
      </c>
      <c r="S79" t="b">
        <v>0</v>
      </c>
      <c r="T79" s="1">
        <v>45292</v>
      </c>
      <c r="U79" s="2">
        <f>HYPERLINK("https://sbirkapp.gov.cz/detail/SPPIWPRG6XHT5QUA", "https://sbirkapp.gov.cz/detail/SPPIWPRG6XHT5QUA")</f>
        <v>0</v>
      </c>
      <c r="V79" t="s">
        <v>411</v>
      </c>
      <c r="W79">
        <v>1</v>
      </c>
    </row>
    <row r="80" spans="1:23">
      <c r="A80" t="s">
        <v>23</v>
      </c>
      <c r="B80" t="s">
        <v>24</v>
      </c>
      <c r="C80" t="s">
        <v>25</v>
      </c>
      <c r="D80" t="s">
        <v>26</v>
      </c>
      <c r="E80" t="s">
        <v>412</v>
      </c>
      <c r="F80" t="s">
        <v>72</v>
      </c>
      <c r="G80" t="s">
        <v>413</v>
      </c>
      <c r="H80" s="1">
        <v>44739</v>
      </c>
      <c r="I80" s="1">
        <v>44762.45896783851</v>
      </c>
      <c r="J80" t="s">
        <v>414</v>
      </c>
      <c r="K80" t="s">
        <v>31</v>
      </c>
      <c r="M80" t="s">
        <v>415</v>
      </c>
      <c r="N80" t="s">
        <v>416</v>
      </c>
      <c r="O80" t="s">
        <v>417</v>
      </c>
      <c r="S80" t="b">
        <v>1</v>
      </c>
      <c r="U80" s="2">
        <f>HYPERLINK("https://sbirkapp.gov.cz/detail/SPPUDRSZKG2P3IVG", "https://sbirkapp.gov.cz/detail/SPPUDRSZKG2P3IVG")</f>
        <v>0</v>
      </c>
      <c r="V80" t="s">
        <v>418</v>
      </c>
      <c r="W80">
        <v>2</v>
      </c>
    </row>
    <row r="81" spans="1:23">
      <c r="A81" t="s">
        <v>23</v>
      </c>
      <c r="B81" t="s">
        <v>24</v>
      </c>
      <c r="C81" t="s">
        <v>25</v>
      </c>
      <c r="D81" t="s">
        <v>26</v>
      </c>
      <c r="E81" t="s">
        <v>419</v>
      </c>
      <c r="F81" t="s">
        <v>72</v>
      </c>
      <c r="G81" t="s">
        <v>420</v>
      </c>
      <c r="H81" s="1">
        <v>44739</v>
      </c>
      <c r="I81" s="1">
        <v>44762.45894725714</v>
      </c>
      <c r="J81" t="s">
        <v>407</v>
      </c>
      <c r="K81" t="s">
        <v>31</v>
      </c>
      <c r="M81" t="s">
        <v>119</v>
      </c>
      <c r="N81" t="s">
        <v>120</v>
      </c>
      <c r="O81" t="s">
        <v>332</v>
      </c>
      <c r="R81" t="s">
        <v>121</v>
      </c>
      <c r="S81" t="b">
        <v>0</v>
      </c>
      <c r="T81" s="1">
        <v>45292</v>
      </c>
      <c r="U81" s="2">
        <f>HYPERLINK("https://sbirkapp.gov.cz/detail/SPPBJ2B2VJYV3QIQ", "https://sbirkapp.gov.cz/detail/SPPBJ2B2VJYV3QIQ")</f>
        <v>0</v>
      </c>
      <c r="V81" t="s">
        <v>421</v>
      </c>
      <c r="W81">
        <v>3</v>
      </c>
    </row>
    <row r="82" spans="1:23">
      <c r="A82" t="s">
        <v>23</v>
      </c>
      <c r="B82" t="s">
        <v>24</v>
      </c>
      <c r="C82" t="s">
        <v>25</v>
      </c>
      <c r="D82" t="s">
        <v>26</v>
      </c>
      <c r="E82" t="s">
        <v>422</v>
      </c>
      <c r="F82" t="s">
        <v>28</v>
      </c>
      <c r="G82" t="s">
        <v>423</v>
      </c>
      <c r="H82" s="1">
        <v>44732</v>
      </c>
      <c r="I82" s="1">
        <v>44757.33435234279</v>
      </c>
      <c r="J82" t="s">
        <v>424</v>
      </c>
      <c r="K82" t="s">
        <v>31</v>
      </c>
      <c r="M82" t="s">
        <v>137</v>
      </c>
      <c r="N82" t="s">
        <v>138</v>
      </c>
      <c r="O82" t="s">
        <v>425</v>
      </c>
      <c r="R82" t="s">
        <v>426</v>
      </c>
      <c r="S82" t="b">
        <v>0</v>
      </c>
      <c r="T82" s="1">
        <v>45383</v>
      </c>
      <c r="U82" s="2">
        <f>HYPERLINK("https://sbirkapp.gov.cz/detail/SPPSQZS2JY63DA66", "https://sbirkapp.gov.cz/detail/SPPSQZS2JY63DA66")</f>
        <v>0</v>
      </c>
      <c r="V82" t="s">
        <v>427</v>
      </c>
      <c r="W82">
        <v>1</v>
      </c>
    </row>
    <row r="83" spans="1:23">
      <c r="A83" t="s">
        <v>23</v>
      </c>
      <c r="B83" t="s">
        <v>24</v>
      </c>
      <c r="C83" t="s">
        <v>25</v>
      </c>
      <c r="D83" t="s">
        <v>26</v>
      </c>
      <c r="E83" t="s">
        <v>428</v>
      </c>
      <c r="F83" t="s">
        <v>72</v>
      </c>
      <c r="G83" t="s">
        <v>429</v>
      </c>
      <c r="H83" s="1">
        <v>44375</v>
      </c>
      <c r="I83" s="1">
        <v>44755.37600526102</v>
      </c>
      <c r="J83" t="s">
        <v>147</v>
      </c>
      <c r="K83" t="s">
        <v>148</v>
      </c>
      <c r="L83" s="1">
        <v>44403</v>
      </c>
      <c r="M83" t="s">
        <v>119</v>
      </c>
      <c r="N83" t="s">
        <v>120</v>
      </c>
      <c r="Q83" t="s">
        <v>430</v>
      </c>
      <c r="R83" t="s">
        <v>121</v>
      </c>
      <c r="S83" t="b">
        <v>0</v>
      </c>
      <c r="T83" s="1">
        <v>45292</v>
      </c>
      <c r="U83" s="2">
        <f>HYPERLINK("https://sbirkapp.gov.cz/detail/SPPGXTLBYUNAURKQ", "https://sbirkapp.gov.cz/detail/SPPGXTLBYUNAURKQ")</f>
        <v>0</v>
      </c>
      <c r="V83" t="s">
        <v>431</v>
      </c>
      <c r="W83">
        <v>2</v>
      </c>
    </row>
    <row r="84" spans="1:23">
      <c r="A84" t="s">
        <v>23</v>
      </c>
      <c r="B84" t="s">
        <v>24</v>
      </c>
      <c r="C84" t="s">
        <v>25</v>
      </c>
      <c r="D84" t="s">
        <v>26</v>
      </c>
      <c r="E84" t="s">
        <v>432</v>
      </c>
      <c r="F84" t="s">
        <v>28</v>
      </c>
      <c r="G84" t="s">
        <v>433</v>
      </c>
      <c r="H84" s="1">
        <v>43083</v>
      </c>
      <c r="I84" s="1">
        <v>44755.33401999568</v>
      </c>
      <c r="J84" t="s">
        <v>233</v>
      </c>
      <c r="K84" t="s">
        <v>148</v>
      </c>
      <c r="L84" s="1">
        <v>43087</v>
      </c>
      <c r="M84" t="s">
        <v>137</v>
      </c>
      <c r="N84" t="s">
        <v>138</v>
      </c>
      <c r="Q84" t="s">
        <v>434</v>
      </c>
      <c r="R84" t="s">
        <v>426</v>
      </c>
      <c r="S84" t="b">
        <v>0</v>
      </c>
      <c r="T84" s="1">
        <v>45383</v>
      </c>
      <c r="U84" s="2">
        <f>HYPERLINK("https://sbirkapp.gov.cz/detail/SPPVYTAEKLUMRRJ4", "https://sbirkapp.gov.cz/detail/SPPVYTAEKLUMRRJ4")</f>
        <v>0</v>
      </c>
      <c r="V84" t="s">
        <v>435</v>
      </c>
      <c r="W84">
        <v>1</v>
      </c>
    </row>
    <row r="85" spans="1:23">
      <c r="A85" t="s">
        <v>23</v>
      </c>
      <c r="B85" t="s">
        <v>24</v>
      </c>
      <c r="C85" t="s">
        <v>25</v>
      </c>
      <c r="D85" t="s">
        <v>26</v>
      </c>
      <c r="E85" t="s">
        <v>436</v>
      </c>
      <c r="F85" t="s">
        <v>72</v>
      </c>
      <c r="G85" t="s">
        <v>437</v>
      </c>
      <c r="H85" s="1">
        <v>44270</v>
      </c>
      <c r="I85" s="1">
        <v>44754.54211982729</v>
      </c>
      <c r="J85" t="s">
        <v>438</v>
      </c>
      <c r="K85" t="s">
        <v>148</v>
      </c>
      <c r="L85" s="1">
        <v>44279</v>
      </c>
      <c r="M85" t="s">
        <v>415</v>
      </c>
      <c r="N85" t="s">
        <v>416</v>
      </c>
      <c r="O85" t="s">
        <v>439</v>
      </c>
      <c r="Q85" t="s">
        <v>440</v>
      </c>
      <c r="S85" t="b">
        <v>1</v>
      </c>
      <c r="U85" s="2">
        <f>HYPERLINK("https://sbirkapp.gov.cz/detail/SPPUVUQKLXA3HRGA", "https://sbirkapp.gov.cz/detail/SPPUVUQKLXA3HRGA")</f>
        <v>0</v>
      </c>
      <c r="V85" t="s">
        <v>441</v>
      </c>
      <c r="W85">
        <v>1</v>
      </c>
    </row>
    <row r="86" spans="1:23">
      <c r="A86" t="s">
        <v>23</v>
      </c>
      <c r="B86" t="s">
        <v>24</v>
      </c>
      <c r="C86" t="s">
        <v>25</v>
      </c>
      <c r="D86" t="s">
        <v>26</v>
      </c>
      <c r="E86" t="s">
        <v>442</v>
      </c>
      <c r="F86" t="s">
        <v>72</v>
      </c>
      <c r="G86" t="s">
        <v>437</v>
      </c>
      <c r="H86" s="1">
        <v>43745</v>
      </c>
      <c r="I86" s="1">
        <v>44754.45924707038</v>
      </c>
      <c r="J86" t="s">
        <v>443</v>
      </c>
      <c r="K86" t="s">
        <v>148</v>
      </c>
      <c r="L86" s="1">
        <v>43761</v>
      </c>
      <c r="M86" t="s">
        <v>415</v>
      </c>
      <c r="N86" t="s">
        <v>416</v>
      </c>
      <c r="O86" t="s">
        <v>444</v>
      </c>
      <c r="Q86" t="s">
        <v>445</v>
      </c>
      <c r="S86" t="b">
        <v>1</v>
      </c>
      <c r="U86" s="2">
        <f>HYPERLINK("https://sbirkapp.gov.cz/detail/SPPSUYXIGTFXWZMM", "https://sbirkapp.gov.cz/detail/SPPSUYXIGTFXWZMM")</f>
        <v>0</v>
      </c>
      <c r="V86" t="s">
        <v>446</v>
      </c>
      <c r="W86">
        <v>1</v>
      </c>
    </row>
    <row r="87" spans="1:23">
      <c r="A87" t="s">
        <v>23</v>
      </c>
      <c r="B87" t="s">
        <v>24</v>
      </c>
      <c r="C87" t="s">
        <v>25</v>
      </c>
      <c r="D87" t="s">
        <v>26</v>
      </c>
      <c r="E87" t="s">
        <v>447</v>
      </c>
      <c r="F87" t="s">
        <v>72</v>
      </c>
      <c r="G87" t="s">
        <v>437</v>
      </c>
      <c r="H87" s="1">
        <v>42327</v>
      </c>
      <c r="I87" s="1">
        <v>44753.58401129816</v>
      </c>
      <c r="J87" t="s">
        <v>448</v>
      </c>
      <c r="K87" t="s">
        <v>148</v>
      </c>
      <c r="L87" s="1">
        <v>42352</v>
      </c>
      <c r="M87" t="s">
        <v>415</v>
      </c>
      <c r="N87" t="s">
        <v>416</v>
      </c>
      <c r="O87" t="s">
        <v>449</v>
      </c>
      <c r="Q87" t="s">
        <v>450</v>
      </c>
      <c r="S87" t="b">
        <v>1</v>
      </c>
      <c r="U87" s="2">
        <f>HYPERLINK("https://sbirkapp.gov.cz/detail/SPPWWNGCJUJCH25O", "https://sbirkapp.gov.cz/detail/SPPWWNGCJUJCH25O")</f>
        <v>0</v>
      </c>
      <c r="V87" t="s">
        <v>451</v>
      </c>
      <c r="W87">
        <v>1</v>
      </c>
    </row>
    <row r="88" spans="1:23">
      <c r="A88" t="s">
        <v>23</v>
      </c>
      <c r="B88" t="s">
        <v>24</v>
      </c>
      <c r="C88" t="s">
        <v>25</v>
      </c>
      <c r="D88" t="s">
        <v>26</v>
      </c>
      <c r="E88" t="s">
        <v>452</v>
      </c>
      <c r="F88" t="s">
        <v>72</v>
      </c>
      <c r="G88" t="s">
        <v>453</v>
      </c>
      <c r="H88" s="1">
        <v>41605</v>
      </c>
      <c r="I88" s="1">
        <v>44753.54199868953</v>
      </c>
      <c r="J88" t="s">
        <v>454</v>
      </c>
      <c r="K88" t="s">
        <v>148</v>
      </c>
      <c r="L88" s="1">
        <v>41612</v>
      </c>
      <c r="M88" t="s">
        <v>415</v>
      </c>
      <c r="N88" t="s">
        <v>416</v>
      </c>
      <c r="Q88" t="s">
        <v>455</v>
      </c>
      <c r="S88" t="b">
        <v>1</v>
      </c>
      <c r="U88" s="2">
        <f>HYPERLINK("https://sbirkapp.gov.cz/detail/SPPTT2JFSFFTLJKO", "https://sbirkapp.gov.cz/detail/SPPTT2JFSFFTLJKO")</f>
        <v>0</v>
      </c>
      <c r="V88" t="s">
        <v>456</v>
      </c>
      <c r="W88">
        <v>1</v>
      </c>
    </row>
    <row r="89" spans="1:23">
      <c r="A89" t="s">
        <v>23</v>
      </c>
      <c r="B89" t="s">
        <v>24</v>
      </c>
      <c r="C89" t="s">
        <v>25</v>
      </c>
      <c r="D89" t="s">
        <v>26</v>
      </c>
      <c r="E89" t="s">
        <v>457</v>
      </c>
      <c r="F89" t="s">
        <v>28</v>
      </c>
      <c r="G89" t="s">
        <v>458</v>
      </c>
      <c r="H89" s="1">
        <v>44732</v>
      </c>
      <c r="I89" s="1">
        <v>44743.45928327132</v>
      </c>
      <c r="J89" t="s">
        <v>459</v>
      </c>
      <c r="K89" t="s">
        <v>31</v>
      </c>
      <c r="M89" t="s">
        <v>87</v>
      </c>
      <c r="N89" t="s">
        <v>88</v>
      </c>
      <c r="O89" t="s">
        <v>89</v>
      </c>
      <c r="S89" t="b">
        <v>1</v>
      </c>
      <c r="U89" s="2">
        <f>HYPERLINK("https://sbirkapp.gov.cz/detail/SPPUBRJIOKXHLR7S", "https://sbirkapp.gov.cz/detail/SPPUBRJIOKXHLR7S")</f>
        <v>0</v>
      </c>
      <c r="V89" t="s">
        <v>460</v>
      </c>
      <c r="W89">
        <v>2</v>
      </c>
    </row>
    <row r="90" spans="1:23">
      <c r="A90" t="s">
        <v>23</v>
      </c>
      <c r="B90" t="s">
        <v>24</v>
      </c>
      <c r="C90" t="s">
        <v>25</v>
      </c>
      <c r="D90" t="s">
        <v>26</v>
      </c>
      <c r="E90" t="s">
        <v>461</v>
      </c>
      <c r="F90" t="s">
        <v>28</v>
      </c>
      <c r="G90" t="s">
        <v>462</v>
      </c>
      <c r="H90" s="1">
        <v>44732</v>
      </c>
      <c r="I90" s="1">
        <v>44743.45915582448</v>
      </c>
      <c r="J90" t="s">
        <v>407</v>
      </c>
      <c r="K90" t="s">
        <v>31</v>
      </c>
      <c r="M90" t="s">
        <v>463</v>
      </c>
      <c r="N90" t="s">
        <v>464</v>
      </c>
      <c r="O90" t="s">
        <v>203</v>
      </c>
      <c r="R90" t="s">
        <v>204</v>
      </c>
      <c r="S90" t="b">
        <v>0</v>
      </c>
      <c r="T90" s="1">
        <v>45658</v>
      </c>
      <c r="U90" s="2">
        <f>HYPERLINK("https://sbirkapp.gov.cz/detail/SPP3GNOG3CN7DWUG", "https://sbirkapp.gov.cz/detail/SPP3GNOG3CN7DWUG")</f>
        <v>0</v>
      </c>
      <c r="V90" t="s">
        <v>465</v>
      </c>
      <c r="W90">
        <v>2</v>
      </c>
    </row>
    <row r="91" spans="1:23">
      <c r="A91" t="s">
        <v>23</v>
      </c>
      <c r="B91" t="s">
        <v>24</v>
      </c>
      <c r="C91" t="s">
        <v>25</v>
      </c>
      <c r="D91" t="s">
        <v>26</v>
      </c>
      <c r="E91" t="s">
        <v>466</v>
      </c>
      <c r="F91" t="s">
        <v>28</v>
      </c>
      <c r="G91" t="s">
        <v>467</v>
      </c>
      <c r="H91" s="1">
        <v>44452</v>
      </c>
      <c r="I91" s="1">
        <v>44743.41838480438</v>
      </c>
      <c r="J91" t="s">
        <v>147</v>
      </c>
      <c r="K91" t="s">
        <v>148</v>
      </c>
      <c r="L91" s="1">
        <v>44453</v>
      </c>
      <c r="M91" t="s">
        <v>468</v>
      </c>
      <c r="N91" t="s">
        <v>469</v>
      </c>
      <c r="Q91" t="s">
        <v>470</v>
      </c>
      <c r="R91" t="s">
        <v>204</v>
      </c>
      <c r="S91" t="b">
        <v>0</v>
      </c>
      <c r="T91" s="1">
        <v>45658</v>
      </c>
      <c r="U91" s="2">
        <f>HYPERLINK("https://sbirkapp.gov.cz/detail/SPPRT3DEZZ6C7UGI", "https://sbirkapp.gov.cz/detail/SPPRT3DEZZ6C7UGI")</f>
        <v>0</v>
      </c>
      <c r="V91" t="s">
        <v>471</v>
      </c>
      <c r="W91">
        <v>1</v>
      </c>
    </row>
    <row r="92" spans="1:23">
      <c r="A92" t="s">
        <v>23</v>
      </c>
      <c r="B92" t="s">
        <v>24</v>
      </c>
      <c r="C92" t="s">
        <v>25</v>
      </c>
      <c r="D92" t="s">
        <v>26</v>
      </c>
      <c r="E92" t="s">
        <v>472</v>
      </c>
      <c r="F92" t="s">
        <v>28</v>
      </c>
      <c r="G92" t="s">
        <v>473</v>
      </c>
      <c r="H92" s="1">
        <v>44515</v>
      </c>
      <c r="I92" s="1">
        <v>44743.4178383972</v>
      </c>
      <c r="J92" t="s">
        <v>474</v>
      </c>
      <c r="K92" t="s">
        <v>148</v>
      </c>
      <c r="L92" s="1">
        <v>44537</v>
      </c>
      <c r="M92" t="s">
        <v>87</v>
      </c>
      <c r="N92" t="s">
        <v>88</v>
      </c>
      <c r="Q92" t="s">
        <v>475</v>
      </c>
      <c r="S92" t="b">
        <v>1</v>
      </c>
      <c r="U92" s="2">
        <f>HYPERLINK("https://sbirkapp.gov.cz/detail/SPPMJQRWBEPMYUMA", "https://sbirkapp.gov.cz/detail/SPPMJQRWBEPMYUMA")</f>
        <v>0</v>
      </c>
      <c r="V92" t="s">
        <v>476</v>
      </c>
      <c r="W92">
        <v>1</v>
      </c>
    </row>
    <row r="93" spans="1:23">
      <c r="A93" t="s">
        <v>23</v>
      </c>
      <c r="B93" t="s">
        <v>24</v>
      </c>
      <c r="C93" t="s">
        <v>25</v>
      </c>
      <c r="D93" t="s">
        <v>26</v>
      </c>
      <c r="E93" t="s">
        <v>477</v>
      </c>
      <c r="F93" t="s">
        <v>28</v>
      </c>
      <c r="G93" t="s">
        <v>478</v>
      </c>
      <c r="H93" s="1">
        <v>38015</v>
      </c>
      <c r="I93" s="1">
        <v>44740.45868396116</v>
      </c>
      <c r="J93" t="s">
        <v>479</v>
      </c>
      <c r="K93" t="s">
        <v>148</v>
      </c>
      <c r="L93" s="1">
        <v>38027</v>
      </c>
      <c r="M93" t="s">
        <v>42</v>
      </c>
      <c r="N93" t="s">
        <v>43</v>
      </c>
      <c r="O93" t="s">
        <v>44</v>
      </c>
      <c r="S93" t="b">
        <v>1</v>
      </c>
      <c r="U93" s="2">
        <f>HYPERLINK("https://sbirkapp.gov.cz/detail/SPPJPDXEZLJRIHCW", "https://sbirkapp.gov.cz/detail/SPPJPDXEZLJRIHCW")</f>
        <v>0</v>
      </c>
      <c r="V93" t="s">
        <v>480</v>
      </c>
      <c r="W93">
        <v>1</v>
      </c>
    </row>
    <row r="94" spans="1:23">
      <c r="A94" t="s">
        <v>23</v>
      </c>
      <c r="B94" t="s">
        <v>24</v>
      </c>
      <c r="C94" t="s">
        <v>25</v>
      </c>
      <c r="D94" t="s">
        <v>26</v>
      </c>
      <c r="E94" t="s">
        <v>481</v>
      </c>
      <c r="F94" t="s">
        <v>28</v>
      </c>
      <c r="G94" t="s">
        <v>478</v>
      </c>
      <c r="H94" s="1">
        <v>38330</v>
      </c>
      <c r="I94" s="1">
        <v>44740.45867696741</v>
      </c>
      <c r="J94" t="s">
        <v>402</v>
      </c>
      <c r="K94" t="s">
        <v>148</v>
      </c>
      <c r="L94" s="1">
        <v>38334</v>
      </c>
      <c r="M94" t="s">
        <v>42</v>
      </c>
      <c r="N94" t="s">
        <v>43</v>
      </c>
      <c r="O94" t="s">
        <v>44</v>
      </c>
      <c r="S94" t="b">
        <v>1</v>
      </c>
      <c r="U94" s="2">
        <f>HYPERLINK("https://sbirkapp.gov.cz/detail/SPPJGEA7MHOWQNXK", "https://sbirkapp.gov.cz/detail/SPPJGEA7MHOWQNXK")</f>
        <v>0</v>
      </c>
      <c r="V94" t="s">
        <v>482</v>
      </c>
      <c r="W94">
        <v>1</v>
      </c>
    </row>
    <row r="95" spans="1:23">
      <c r="A95" t="s">
        <v>23</v>
      </c>
      <c r="B95" t="s">
        <v>24</v>
      </c>
      <c r="C95" t="s">
        <v>25</v>
      </c>
      <c r="D95" t="s">
        <v>26</v>
      </c>
      <c r="E95" t="s">
        <v>483</v>
      </c>
      <c r="F95" t="s">
        <v>28</v>
      </c>
      <c r="G95" t="s">
        <v>478</v>
      </c>
      <c r="H95" s="1">
        <v>37602</v>
      </c>
      <c r="I95" s="1">
        <v>44739.45928514739</v>
      </c>
      <c r="J95" t="s">
        <v>484</v>
      </c>
      <c r="K95" t="s">
        <v>148</v>
      </c>
      <c r="L95" s="1">
        <v>37602</v>
      </c>
      <c r="M95" t="s">
        <v>42</v>
      </c>
      <c r="N95" t="s">
        <v>43</v>
      </c>
      <c r="O95" t="s">
        <v>44</v>
      </c>
      <c r="S95" t="b">
        <v>1</v>
      </c>
      <c r="U95" s="2">
        <f>HYPERLINK("https://sbirkapp.gov.cz/detail/SPPVUBLHFA4HW4L6", "https://sbirkapp.gov.cz/detail/SPPVUBLHFA4HW4L6")</f>
        <v>0</v>
      </c>
      <c r="V95" t="s">
        <v>485</v>
      </c>
      <c r="W95">
        <v>1</v>
      </c>
    </row>
    <row r="96" spans="1:23">
      <c r="A96" t="s">
        <v>23</v>
      </c>
      <c r="B96" t="s">
        <v>24</v>
      </c>
      <c r="C96" t="s">
        <v>25</v>
      </c>
      <c r="D96" t="s">
        <v>26</v>
      </c>
      <c r="E96" t="s">
        <v>486</v>
      </c>
      <c r="F96" t="s">
        <v>28</v>
      </c>
      <c r="G96" t="s">
        <v>487</v>
      </c>
      <c r="H96" s="1">
        <v>37238</v>
      </c>
      <c r="I96" s="1">
        <v>44736.54198405927</v>
      </c>
      <c r="J96" t="s">
        <v>488</v>
      </c>
      <c r="K96" t="s">
        <v>148</v>
      </c>
      <c r="L96" s="1">
        <v>37238</v>
      </c>
      <c r="M96" t="s">
        <v>42</v>
      </c>
      <c r="N96" t="s">
        <v>43</v>
      </c>
      <c r="Q96" t="s">
        <v>489</v>
      </c>
      <c r="S96" t="b">
        <v>1</v>
      </c>
      <c r="U96" s="2">
        <f>HYPERLINK("https://sbirkapp.gov.cz/detail/SPP7HVDNUTCKXVX6", "https://sbirkapp.gov.cz/detail/SPP7HVDNUTCKXVX6")</f>
        <v>0</v>
      </c>
      <c r="V96" t="s">
        <v>490</v>
      </c>
      <c r="W96">
        <v>1</v>
      </c>
    </row>
    <row r="97" spans="1:23">
      <c r="A97" t="s">
        <v>23</v>
      </c>
      <c r="B97" t="s">
        <v>24</v>
      </c>
      <c r="C97" t="s">
        <v>25</v>
      </c>
      <c r="D97" t="s">
        <v>26</v>
      </c>
      <c r="E97" t="s">
        <v>491</v>
      </c>
      <c r="F97" t="s">
        <v>28</v>
      </c>
      <c r="G97" t="s">
        <v>492</v>
      </c>
      <c r="H97" s="1">
        <v>37602</v>
      </c>
      <c r="I97" s="1">
        <v>44736.54197586313</v>
      </c>
      <c r="J97" t="s">
        <v>484</v>
      </c>
      <c r="K97" t="s">
        <v>148</v>
      </c>
      <c r="L97" s="1">
        <v>37602</v>
      </c>
      <c r="M97" t="s">
        <v>223</v>
      </c>
      <c r="N97" t="s">
        <v>224</v>
      </c>
      <c r="S97" t="b">
        <v>1</v>
      </c>
      <c r="U97" s="2">
        <f>HYPERLINK("https://sbirkapp.gov.cz/detail/SPPBNIDAE7BRVKBA", "https://sbirkapp.gov.cz/detail/SPPBNIDAE7BRVKBA")</f>
        <v>0</v>
      </c>
      <c r="V97" t="s">
        <v>493</v>
      </c>
      <c r="W97">
        <v>1</v>
      </c>
    </row>
    <row r="98" spans="1:23">
      <c r="A98" t="s">
        <v>23</v>
      </c>
      <c r="B98" t="s">
        <v>24</v>
      </c>
      <c r="C98" t="s">
        <v>25</v>
      </c>
      <c r="D98" t="s">
        <v>26</v>
      </c>
      <c r="E98" t="s">
        <v>494</v>
      </c>
      <c r="F98" t="s">
        <v>28</v>
      </c>
      <c r="G98" t="s">
        <v>495</v>
      </c>
      <c r="H98" s="1">
        <v>36867</v>
      </c>
      <c r="I98" s="1">
        <v>44722.4585790733</v>
      </c>
      <c r="J98" t="s">
        <v>496</v>
      </c>
      <c r="K98" t="s">
        <v>148</v>
      </c>
      <c r="L98" s="1">
        <v>36907</v>
      </c>
      <c r="M98" t="s">
        <v>223</v>
      </c>
      <c r="N98" t="s">
        <v>224</v>
      </c>
      <c r="O98" t="s">
        <v>225</v>
      </c>
      <c r="S98" t="b">
        <v>1</v>
      </c>
      <c r="U98" s="2">
        <f>HYPERLINK("https://sbirkapp.gov.cz/detail/SPPH6VT2QOVZNOVK", "https://sbirkapp.gov.cz/detail/SPPH6VT2QOVZNOVK")</f>
        <v>0</v>
      </c>
      <c r="V98" t="s">
        <v>497</v>
      </c>
      <c r="W98">
        <v>1</v>
      </c>
    </row>
    <row r="99" spans="1:23">
      <c r="A99" t="s">
        <v>23</v>
      </c>
      <c r="B99" t="s">
        <v>24</v>
      </c>
      <c r="C99" t="s">
        <v>25</v>
      </c>
      <c r="D99" t="s">
        <v>26</v>
      </c>
      <c r="E99" t="s">
        <v>498</v>
      </c>
      <c r="F99" t="s">
        <v>72</v>
      </c>
      <c r="G99" t="s">
        <v>499</v>
      </c>
      <c r="H99" s="1">
        <v>35971</v>
      </c>
      <c r="I99" s="1">
        <v>44722.41726447069</v>
      </c>
      <c r="J99" t="s">
        <v>500</v>
      </c>
      <c r="K99" t="s">
        <v>148</v>
      </c>
      <c r="L99" s="1">
        <v>35992</v>
      </c>
      <c r="M99" t="s">
        <v>223</v>
      </c>
      <c r="N99" t="s">
        <v>501</v>
      </c>
      <c r="S99" t="b">
        <v>1</v>
      </c>
      <c r="U99" s="2">
        <f>HYPERLINK("https://sbirkapp.gov.cz/detail/SPPXH3LC4KN7ITTU", "https://sbirkapp.gov.cz/detail/SPPXH3LC4KN7ITTU")</f>
        <v>0</v>
      </c>
      <c r="V99" t="s">
        <v>502</v>
      </c>
      <c r="W99">
        <v>1</v>
      </c>
    </row>
    <row r="100" spans="1:23">
      <c r="A100" t="s">
        <v>23</v>
      </c>
      <c r="B100" t="s">
        <v>24</v>
      </c>
      <c r="C100" t="s">
        <v>25</v>
      </c>
      <c r="D100" t="s">
        <v>26</v>
      </c>
      <c r="E100" t="s">
        <v>503</v>
      </c>
      <c r="F100" t="s">
        <v>72</v>
      </c>
      <c r="G100" t="s">
        <v>504</v>
      </c>
      <c r="H100" s="1">
        <v>35950</v>
      </c>
      <c r="I100" s="1">
        <v>44721.66711474675</v>
      </c>
      <c r="J100" t="s">
        <v>505</v>
      </c>
      <c r="K100" t="s">
        <v>148</v>
      </c>
      <c r="L100" s="1">
        <v>35962</v>
      </c>
      <c r="M100" t="s">
        <v>223</v>
      </c>
      <c r="N100" t="s">
        <v>501</v>
      </c>
      <c r="S100" t="b">
        <v>1</v>
      </c>
      <c r="U100" s="2">
        <f>HYPERLINK("https://sbirkapp.gov.cz/detail/SPP45T6MGZDAHOK6", "https://sbirkapp.gov.cz/detail/SPP45T6MGZDAHOK6")</f>
        <v>0</v>
      </c>
      <c r="V100" t="s">
        <v>506</v>
      </c>
      <c r="W100">
        <v>1</v>
      </c>
    </row>
    <row r="101" spans="1:23">
      <c r="A101" t="s">
        <v>23</v>
      </c>
      <c r="B101" t="s">
        <v>24</v>
      </c>
      <c r="C101" t="s">
        <v>25</v>
      </c>
      <c r="D101" t="s">
        <v>26</v>
      </c>
      <c r="E101" t="s">
        <v>507</v>
      </c>
      <c r="F101" t="s">
        <v>72</v>
      </c>
      <c r="G101" t="s">
        <v>508</v>
      </c>
      <c r="H101" s="1">
        <v>35936</v>
      </c>
      <c r="I101" s="1">
        <v>44721.62628838523</v>
      </c>
      <c r="J101" t="s">
        <v>509</v>
      </c>
      <c r="K101" t="s">
        <v>148</v>
      </c>
      <c r="L101" s="1">
        <v>35951</v>
      </c>
      <c r="M101" t="s">
        <v>223</v>
      </c>
      <c r="N101" t="s">
        <v>501</v>
      </c>
      <c r="S101" t="b">
        <v>1</v>
      </c>
      <c r="U101" s="2">
        <f>HYPERLINK("https://sbirkapp.gov.cz/detail/SPPJIVN5Q22SE6KY", "https://sbirkapp.gov.cz/detail/SPPJIVN5Q22SE6KY")</f>
        <v>0</v>
      </c>
      <c r="V101" t="s">
        <v>510</v>
      </c>
      <c r="W101">
        <v>1</v>
      </c>
    </row>
    <row r="102" spans="1:23">
      <c r="A102" t="s">
        <v>23</v>
      </c>
      <c r="B102" t="s">
        <v>24</v>
      </c>
      <c r="C102" t="s">
        <v>25</v>
      </c>
      <c r="D102" t="s">
        <v>26</v>
      </c>
      <c r="E102" t="s">
        <v>511</v>
      </c>
      <c r="F102" t="s">
        <v>28</v>
      </c>
      <c r="G102" t="s">
        <v>512</v>
      </c>
      <c r="H102" s="1">
        <v>35684</v>
      </c>
      <c r="I102" s="1">
        <v>44693.37605241692</v>
      </c>
      <c r="J102" t="s">
        <v>513</v>
      </c>
      <c r="K102" t="s">
        <v>148</v>
      </c>
      <c r="L102" s="1">
        <v>35692</v>
      </c>
      <c r="M102" t="s">
        <v>223</v>
      </c>
      <c r="N102" t="s">
        <v>224</v>
      </c>
      <c r="Q102" t="s">
        <v>514</v>
      </c>
      <c r="S102" t="b">
        <v>1</v>
      </c>
      <c r="U102" s="2">
        <f>HYPERLINK("https://sbirkapp.gov.cz/detail/SPPPKIVJNSSUJT3G", "https://sbirkapp.gov.cz/detail/SPPPKIVJNSSUJT3G")</f>
        <v>0</v>
      </c>
      <c r="V102" t="s">
        <v>515</v>
      </c>
      <c r="W102">
        <v>1</v>
      </c>
    </row>
    <row r="103" spans="1:23">
      <c r="A103" t="s">
        <v>23</v>
      </c>
      <c r="B103" t="s">
        <v>24</v>
      </c>
      <c r="C103" t="s">
        <v>25</v>
      </c>
      <c r="D103" t="s">
        <v>26</v>
      </c>
      <c r="E103" t="s">
        <v>516</v>
      </c>
      <c r="F103" t="s">
        <v>72</v>
      </c>
      <c r="G103" t="s">
        <v>517</v>
      </c>
      <c r="H103" s="1">
        <v>35670</v>
      </c>
      <c r="I103" s="1">
        <v>44692.66742589122</v>
      </c>
      <c r="J103" t="s">
        <v>518</v>
      </c>
      <c r="K103" t="s">
        <v>148</v>
      </c>
      <c r="L103" s="1">
        <v>35682</v>
      </c>
      <c r="M103" t="s">
        <v>223</v>
      </c>
      <c r="N103" t="s">
        <v>501</v>
      </c>
      <c r="S103" t="b">
        <v>1</v>
      </c>
      <c r="U103" s="2">
        <f>HYPERLINK("https://sbirkapp.gov.cz/detail/SPPXCBQM4DSZML3K", "https://sbirkapp.gov.cz/detail/SPPXCBQM4DSZML3K")</f>
        <v>0</v>
      </c>
      <c r="V103" t="s">
        <v>519</v>
      </c>
      <c r="W103">
        <v>1</v>
      </c>
    </row>
    <row r="104" spans="1:23">
      <c r="A104" t="s">
        <v>23</v>
      </c>
      <c r="B104" t="s">
        <v>24</v>
      </c>
      <c r="C104" t="s">
        <v>25</v>
      </c>
      <c r="D104" t="s">
        <v>26</v>
      </c>
      <c r="E104" t="s">
        <v>520</v>
      </c>
      <c r="F104" t="s">
        <v>72</v>
      </c>
      <c r="G104" t="s">
        <v>521</v>
      </c>
      <c r="H104" s="1">
        <v>35614</v>
      </c>
      <c r="I104" s="1">
        <v>44692.5432969119</v>
      </c>
      <c r="J104" t="s">
        <v>522</v>
      </c>
      <c r="K104" t="s">
        <v>148</v>
      </c>
      <c r="L104" s="1">
        <v>35618</v>
      </c>
      <c r="M104" t="s">
        <v>223</v>
      </c>
      <c r="N104" t="s">
        <v>501</v>
      </c>
      <c r="S104" t="b">
        <v>1</v>
      </c>
      <c r="U104" s="2">
        <f>HYPERLINK("https://sbirkapp.gov.cz/detail/SPP7M6DSAHDAAVVK", "https://sbirkapp.gov.cz/detail/SPP7M6DSAHDAAVVK")</f>
        <v>0</v>
      </c>
      <c r="V104" t="s">
        <v>523</v>
      </c>
      <c r="W104">
        <v>1</v>
      </c>
    </row>
    <row r="105" spans="1:23">
      <c r="A105" t="s">
        <v>23</v>
      </c>
      <c r="B105" t="s">
        <v>24</v>
      </c>
      <c r="C105" t="s">
        <v>25</v>
      </c>
      <c r="D105" t="s">
        <v>26</v>
      </c>
      <c r="E105" t="s">
        <v>524</v>
      </c>
      <c r="F105" t="s">
        <v>28</v>
      </c>
      <c r="G105" t="s">
        <v>525</v>
      </c>
      <c r="H105" s="1">
        <v>35194</v>
      </c>
      <c r="I105" s="1">
        <v>44692.54274792304</v>
      </c>
      <c r="J105" t="s">
        <v>526</v>
      </c>
      <c r="K105" t="s">
        <v>148</v>
      </c>
      <c r="L105" s="1">
        <v>35202</v>
      </c>
      <c r="M105" t="s">
        <v>223</v>
      </c>
      <c r="N105" t="s">
        <v>224</v>
      </c>
      <c r="O105" t="s">
        <v>527</v>
      </c>
      <c r="S105" t="b">
        <v>1</v>
      </c>
      <c r="U105" s="2">
        <f>HYPERLINK("https://sbirkapp.gov.cz/detail/SPPF643X63MZAW3Y", "https://sbirkapp.gov.cz/detail/SPPF643X63MZAW3Y")</f>
        <v>0</v>
      </c>
      <c r="V105" t="s">
        <v>528</v>
      </c>
      <c r="W105">
        <v>1</v>
      </c>
    </row>
    <row r="106" spans="1:23">
      <c r="A106" t="s">
        <v>23</v>
      </c>
      <c r="B106" t="s">
        <v>24</v>
      </c>
      <c r="C106" t="s">
        <v>25</v>
      </c>
      <c r="D106" t="s">
        <v>26</v>
      </c>
      <c r="E106" t="s">
        <v>529</v>
      </c>
      <c r="F106" t="s">
        <v>28</v>
      </c>
      <c r="G106" t="s">
        <v>530</v>
      </c>
      <c r="H106" s="1">
        <v>34081</v>
      </c>
      <c r="I106" s="1">
        <v>44692.50082495171</v>
      </c>
      <c r="J106" t="s">
        <v>531</v>
      </c>
      <c r="K106" t="s">
        <v>148</v>
      </c>
      <c r="L106" s="1">
        <v>34081</v>
      </c>
      <c r="M106" t="s">
        <v>223</v>
      </c>
      <c r="N106" t="s">
        <v>224</v>
      </c>
      <c r="Q106" t="s">
        <v>532</v>
      </c>
      <c r="S106" t="b">
        <v>1</v>
      </c>
      <c r="U106" s="2">
        <f>HYPERLINK("https://sbirkapp.gov.cz/detail/SPPTNQ6CP5NZGC2E", "https://sbirkapp.gov.cz/detail/SPPTNQ6CP5NZGC2E")</f>
        <v>0</v>
      </c>
      <c r="V106" t="s">
        <v>533</v>
      </c>
      <c r="W106">
        <v>1</v>
      </c>
    </row>
    <row r="107" spans="1:23">
      <c r="A107" t="s">
        <v>23</v>
      </c>
      <c r="B107" t="s">
        <v>24</v>
      </c>
      <c r="C107" t="s">
        <v>25</v>
      </c>
      <c r="D107" t="s">
        <v>26</v>
      </c>
      <c r="E107" t="s">
        <v>534</v>
      </c>
      <c r="F107" t="s">
        <v>28</v>
      </c>
      <c r="G107" t="s">
        <v>535</v>
      </c>
      <c r="H107" s="1">
        <v>33717</v>
      </c>
      <c r="I107" s="1">
        <v>44690.66813483303</v>
      </c>
      <c r="J107" t="s">
        <v>536</v>
      </c>
      <c r="K107" t="s">
        <v>148</v>
      </c>
      <c r="L107" s="1">
        <v>33717</v>
      </c>
      <c r="M107" t="s">
        <v>278</v>
      </c>
      <c r="N107" t="s">
        <v>279</v>
      </c>
      <c r="Q107" t="s">
        <v>537</v>
      </c>
      <c r="S107" t="b">
        <v>1</v>
      </c>
      <c r="U107" s="2">
        <f>HYPERLINK("https://sbirkapp.gov.cz/detail/SPPMJ4TH6CE53C6U", "https://sbirkapp.gov.cz/detail/SPPMJ4TH6CE53C6U")</f>
        <v>0</v>
      </c>
      <c r="V107" t="s">
        <v>538</v>
      </c>
      <c r="W107">
        <v>1</v>
      </c>
    </row>
    <row r="108" spans="1:23">
      <c r="A108" t="s">
        <v>23</v>
      </c>
      <c r="B108" t="s">
        <v>24</v>
      </c>
      <c r="C108" t="s">
        <v>25</v>
      </c>
      <c r="D108" t="s">
        <v>26</v>
      </c>
      <c r="E108" t="s">
        <v>539</v>
      </c>
      <c r="F108" t="s">
        <v>28</v>
      </c>
      <c r="G108" t="s">
        <v>540</v>
      </c>
      <c r="H108" s="1">
        <v>44648</v>
      </c>
      <c r="I108" s="1">
        <v>44662.62589918976</v>
      </c>
      <c r="J108" t="s">
        <v>541</v>
      </c>
      <c r="K108" t="s">
        <v>31</v>
      </c>
      <c r="M108" t="s">
        <v>67</v>
      </c>
      <c r="N108" t="s">
        <v>68</v>
      </c>
      <c r="Q108" t="s">
        <v>542</v>
      </c>
      <c r="S108" t="b">
        <v>1</v>
      </c>
      <c r="U108" s="2">
        <f>HYPERLINK("https://sbirkapp.gov.cz/detail/SPP3VEBZQB2F5CR2", "https://sbirkapp.gov.cz/detail/SPP3VEBZQB2F5CR2")</f>
        <v>0</v>
      </c>
      <c r="V108" t="s">
        <v>543</v>
      </c>
      <c r="W108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2026-11-04T23:14:15Z</dcterms:created>
  <dcterms:modified xsi:type="dcterms:W3CDTF">2026-11-04T23:14:15Z</dcterms:modified>
</cp:coreProperties>
</file>