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<sst xmlns="http://schemas.openxmlformats.org/spreadsheetml/2006/main" count="1289" uniqueCount="479">
  <si>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</si>
  <si>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</si>
  <si>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</si>
  <si>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</si>
  <si>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</si>
  <si>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</si>
  <si>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</si>
  <si>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</si>
  <si>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</si>
  <si>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</si>
  <si>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</si>
  <si>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</si>
  <si>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</si>
  <si>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</si>
  <si>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</si>
  <si>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</si>
  <si>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</si>
  <si>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</si>
  <si>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</si>
  <si>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</si>
  <si>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</si>
  <si>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</si>
  <si>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</si>
  <si>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Statutární město Pardubice</t>
  </si>
  <si>
    <t>00274046</t>
  </si>
  <si>
    <t>ukzbx4z</t>
  </si>
  <si>
    <t>Pardubický kraj</t>
  </si>
  <si>
    <t>1/2026</t>
  </si>
  <si>
    <t>Obecně závazná vyhláška</t>
  </si>
  <si>
    <t>o veřejném pořádku</t>
  </si>
  <si>
    <t>2026-04-17</t>
  </si>
  <si>
    <t>Běžný</t>
  </si>
  <si>
    <t>noční klid</t>
  </si>
  <si>
    <t>zákon č. 251/2016 Sb., o některých přestupcích - § 5 odst. 7</t>
  </si>
  <si>
    <t>4/2023: OBECNĚ ZÁVAZNÁ VYHLÁŠKA STATUTÁRNÍHO MĚSTA PARDUBICE  O VEŘEJNÉM POŘÁDKU</t>
  </si>
  <si>
    <t>1673960083</t>
  </si>
  <si>
    <t>18/2025</t>
  </si>
  <si>
    <t>2026-02-01</t>
  </si>
  <si>
    <t>pyrotechnické výrobky</t>
  </si>
  <si>
    <t>zákon č. 206/2015 Sb., zákon o pyrotechnice - § 35c</t>
  </si>
  <si>
    <t>1626659104</t>
  </si>
  <si>
    <t>17/2025</t>
  </si>
  <si>
    <t>Statut města Pardubic</t>
  </si>
  <si>
    <t>2026-01-01</t>
  </si>
  <si>
    <t>statut</t>
  </si>
  <si>
    <t>zákon č. 128/2000 Sb., o obcích - § 130</t>
  </si>
  <si>
    <t>4/2019: OBECNĚ ZÁVAZNÁ VYHLÁŠKA Č. 4/2019, KTEROU SE VYDÁVÁ STATUT MĚSTA PARDUBIC</t>
  </si>
  <si>
    <t>1623424133</t>
  </si>
  <si>
    <t>16/2025</t>
  </si>
  <si>
    <t>Nařízení</t>
  </si>
  <si>
    <t>O PROVÁDĚNÍ ZIMNÍ ÚDRŽBY MÍSTNÍCH KOMUNIKACÍ NA ÚZEMÍ MĚSTA PARDUBIC</t>
  </si>
  <si>
    <t>2025-11-25</t>
  </si>
  <si>
    <t>pozemní komunikace - vyznačení neudržovaných úseků</t>
  </si>
  <si>
    <t xml:space="preserve">zákon č. 13/1997 Sb., o pozemních komunikacích - § 27 odst. 5 </t>
  </si>
  <si>
    <t>10/2024: O PROVÁDĚNÍ ZIMNÍ ÚDRŽBY MÍSTNÍCH KOMUNIKACÍ NA ÚZEMÍ MĚSTA PARDUBIC</t>
  </si>
  <si>
    <t>1603743548</t>
  </si>
  <si>
    <t>15/2025</t>
  </si>
  <si>
    <t>Novela Statutu města Pardubice</t>
  </si>
  <si>
    <t>2025-11-08; 2026-01-01; 2027-01-01</t>
  </si>
  <si>
    <t>1597026981</t>
  </si>
  <si>
    <t>14/2025</t>
  </si>
  <si>
    <t>Ceník placeného stání na místních komunikací</t>
  </si>
  <si>
    <t>2025-10-01</t>
  </si>
  <si>
    <t xml:space="preserve">pozemní komunikace - zpoplatnění stání a odstavení </t>
  </si>
  <si>
    <t xml:space="preserve">zákon č. 13/1997 Sb., o pozemních komunikacích - § 23 odst. 1 </t>
  </si>
  <si>
    <t>6/2025: kterým se stanovují ceny za užití místních komunikací nebo jejich určených úseků ve vymezených oblastech k stání vozidla</t>
  </si>
  <si>
    <t>1560909051</t>
  </si>
  <si>
    <t>13/2025</t>
  </si>
  <si>
    <t>o placeném stání na místních komunikacích</t>
  </si>
  <si>
    <t>1/2025: o placeném stání na místních komunikacích</t>
  </si>
  <si>
    <t>1560900250</t>
  </si>
  <si>
    <t>12/2025</t>
  </si>
  <si>
    <t>kterou se mění obecně závazná vyhláška o veřejném pořádku</t>
  </si>
  <si>
    <t>2025-07-11</t>
  </si>
  <si>
    <t>1544334119</t>
  </si>
  <si>
    <t>11/2025</t>
  </si>
  <si>
    <t>kterou se zrušuje Obecně závazná vyhláška č. 3/2013, o omezení propagace některých sázkových her, loterií a jiných podobných her</t>
  </si>
  <si>
    <t>2025-04-18</t>
  </si>
  <si>
    <t>zrušovací</t>
  </si>
  <si>
    <t>ústavní zákon č. 1/1993 Sb., Ústava České republiky - čl. 104 odst. 3 - zrušovací OZV</t>
  </si>
  <si>
    <t>3/2013: o omezení propagace některých sázkových her, loterií a jiných podobných her</t>
  </si>
  <si>
    <t>1504228578</t>
  </si>
  <si>
    <t>10/2025</t>
  </si>
  <si>
    <t>kterou se mění Obecně závazná vyhláška č. 11/2023 o místním poplatku za povolení k vjezdu s motorovým vozidlem do vybraných míst a částí měst</t>
  </si>
  <si>
    <t>2025-05-01</t>
  </si>
  <si>
    <t>místní poplatek za povolení k vjezdu</t>
  </si>
  <si>
    <t>zákon č. 565/1990 Sb., o místních poplatcích - § 14 - za povolení k vjezdu</t>
  </si>
  <si>
    <t>11/2023: Obecně závazná vyhláška statutárního města Pardubice o místním poplatku za povolení k vjezdu s motorovým vozidlem do vybraných míst a částí měst</t>
  </si>
  <si>
    <t>1504173391</t>
  </si>
  <si>
    <t>9/2025</t>
  </si>
  <si>
    <t>kterou se mění Obecně závazná vyhláška č. 6/2022, o regulaci provozování hazardních her, ve znění Obecně závazné vyhlášky č. 10/2022</t>
  </si>
  <si>
    <t>2025-04-17</t>
  </si>
  <si>
    <t>hazardní hry</t>
  </si>
  <si>
    <t>zákon č. 186/2016 Sb., o hazardních hrách - § 12 odst. 1</t>
  </si>
  <si>
    <t>6/2022: Obecně závazná vyhláška o regulaci provozování hazardních her</t>
  </si>
  <si>
    <t>1503795495</t>
  </si>
  <si>
    <t>8/2025</t>
  </si>
  <si>
    <t>kterou se mění Obecně závazná vyhláška č. 4/2019, kterou se vydává Statut města Pardubic, ve znění obecně závazných vyhlášek č. 7/2020, č. 2/2021, č. 5/2021, č. 1/2022, č. 3/2023 a č. 5/2024</t>
  </si>
  <si>
    <t>1503719709</t>
  </si>
  <si>
    <t>7/2025</t>
  </si>
  <si>
    <t>kterou se mění obecně závazná vyhláška č. 4/2023 o veřejném pořádku, ve znění obecně závazné vyhlášky č. 1/2024</t>
  </si>
  <si>
    <t>2025-04-05</t>
  </si>
  <si>
    <t>veřejný pořádek - konzumace alkoholu; noční klid</t>
  </si>
  <si>
    <t>zákon č. 128/2000 Sb., o obcích - § 10 písm. a) - konzumace alkoholu; zákon č. 251/2016 Sb., o některých přestupcích - § 5 odst. 7</t>
  </si>
  <si>
    <t>1503041959</t>
  </si>
  <si>
    <t>6/2025</t>
  </si>
  <si>
    <t>kterým se stanovují ceny za užití místních komunikací nebo jejich určených úseků ve vymezených oblastech k stání vozidla</t>
  </si>
  <si>
    <t>2025-04-01</t>
  </si>
  <si>
    <t>2/2025: kterým se stanovují ceny za užití místních komunikací nebo jejich určených úseků ve vymezených oblastech k stání vozidla; 3/2025: o placeném stání na místních komunikacích; 4/2025: kterým se stanovují ceny za užití místních komunikací nebo jejich určených úseků ve vymezených oblastech k stání vozidla</t>
  </si>
  <si>
    <t>14/2025: Ceník placeného stání na místních komunikací</t>
  </si>
  <si>
    <t>1502303401</t>
  </si>
  <si>
    <t>5/2025</t>
  </si>
  <si>
    <t>kterou se stanoví školské obvody mateřských škol zřízených statutárním městem Pardubice a část společného školského obvodu mateřské školy zřízené statutárním městem Pardubice</t>
  </si>
  <si>
    <t>školské obvody - mateřské školy; školské obvody - mateřské školy</t>
  </si>
  <si>
    <t>zákon č. 561/2004 Sb., školský zákon - § 179 odst. 3 a § 178 odst. 2 písm. b); zákon č. 561/2004 Sb., školský zákon - § 179 odst. 3 a § 178 odst. 2 písm. c)</t>
  </si>
  <si>
    <t>1/2017: OBECNĚ ZÁVAZNÁ VYHLÁŠKA Č. 1/2017, KTEROU SE STANOVÍ ŠKOLSKÉ OBVODY MATEŘSKÝCH ŠKOL ZŘÍZENÝCH STATUTÁRNÍM MĚSTEM PARDUBICE</t>
  </si>
  <si>
    <t>1487155408</t>
  </si>
  <si>
    <t>4/2025</t>
  </si>
  <si>
    <t>1486362196</t>
  </si>
  <si>
    <t>3/2025</t>
  </si>
  <si>
    <t>1486359706</t>
  </si>
  <si>
    <t>2/2025</t>
  </si>
  <si>
    <t>4/2025: kterým se stanovují ceny za užití místních komunikací nebo jejich určených úseků ve vymezených oblastech k stání vozidla; 6/2025: kterým se stanovují ceny za užití místních komunikací nebo jejich určených úseků ve vymezených oblastech k stání vozidla</t>
  </si>
  <si>
    <t>1472530308</t>
  </si>
  <si>
    <t>1/2025</t>
  </si>
  <si>
    <t>4/2022: Nařízení o placeném stání na místních komunikacích</t>
  </si>
  <si>
    <t>3/2025: o placeném stání na místních komunikacích; 13/2025: o placeném stání na místních komunikacích</t>
  </si>
  <si>
    <t>1472398908</t>
  </si>
  <si>
    <t>10/2024</t>
  </si>
  <si>
    <t>2024-11-30</t>
  </si>
  <si>
    <t>pozemní komunikace - vyznačení neudržovaných úseků; pozemní komunikace - odstranění závad ve schůdnosti</t>
  </si>
  <si>
    <t xml:space="preserve">zákon č. 13/1997 Sb., o pozemních komunikacích - § 27 odst. 5 ; zákon č. 13/1997 Sb., o pozemních komunikacích - § 27 odst. 7 </t>
  </si>
  <si>
    <t>9/2009: Nařízení č. 9/2009 o provádění zimní údržby místních komunikacích na území města Pardubic</t>
  </si>
  <si>
    <t>16/2025: O PROVÁDĚNÍ ZIMNÍ ÚDRŽBY MÍSTNÍCH KOMUNIKACÍ NA ÚZEMÍ MĚSTA PARDUBIC</t>
  </si>
  <si>
    <t>1439586453</t>
  </si>
  <si>
    <t>3/2013</t>
  </si>
  <si>
    <t>o omezení propagace některých sázkových her, loterií a jiných podobných her</t>
  </si>
  <si>
    <t>2013-05-29</t>
  </si>
  <si>
    <t>Dle přechodného ustanovení</t>
  </si>
  <si>
    <t>jiná</t>
  </si>
  <si>
    <t xml:space="preserve">ústavní zákon č. 1/1993 Sb., Ústava České republiky - čl. 104 odst. 3 </t>
  </si>
  <si>
    <t>11/2025: kterou se zrušuje Obecně závazná vyhláška č. 3/2013, o omezení propagace některých sázkových her, loterií a jiných podobných her</t>
  </si>
  <si>
    <t>1426414931</t>
  </si>
  <si>
    <t>8/2013</t>
  </si>
  <si>
    <t>VÝMAZ</t>
  </si>
  <si>
    <t>-</t>
  </si>
  <si>
    <t>1426398635</t>
  </si>
  <si>
    <t>6/2006</t>
  </si>
  <si>
    <t>o symbolech města</t>
  </si>
  <si>
    <t>2006-08-01</t>
  </si>
  <si>
    <t>1426387208</t>
  </si>
  <si>
    <t>3/2018</t>
  </si>
  <si>
    <t>1426274910</t>
  </si>
  <si>
    <t>3/2014</t>
  </si>
  <si>
    <t>1426272132</t>
  </si>
  <si>
    <t>5/2013</t>
  </si>
  <si>
    <t>1426264493</t>
  </si>
  <si>
    <t>12/2013</t>
  </si>
  <si>
    <t>1426255318</t>
  </si>
  <si>
    <t>9/2024</t>
  </si>
  <si>
    <t>o úpravě koeficientů daně z nemovitých věcí</t>
  </si>
  <si>
    <t>2025-01-01</t>
  </si>
  <si>
    <t>daň z nemovitých věcí - místní koeficient; daň z nemovitých věcí - koeficient u pozemků; daň z nemovitých věcí - místní koeficient</t>
  </si>
  <si>
    <t>zákon č. 338/1992 Sb., o dani z nemovitých věcí - § 12 odst. 1 písm. a) bod 1; zákon č. 338/1992 Sb., o dani z nemovitých věcí - § 6 odst. 4; zákon č. 338/1992 Sb., o dani z nemovitých věcí - § 12 odst. 1 písm. a) bod 4</t>
  </si>
  <si>
    <t>6/2012: Obecně závazná vyhláška č. 6/2012 o stanovení výše koeficientů pro výpočet sazby daně z nemovitostí na území města Pardubic</t>
  </si>
  <si>
    <t>1416357670</t>
  </si>
  <si>
    <t>8/2024</t>
  </si>
  <si>
    <t>Tržní řád</t>
  </si>
  <si>
    <t>2024-08-10</t>
  </si>
  <si>
    <t>regulace prodeje zboží a nabízení služeb - tržní řád</t>
  </si>
  <si>
    <t xml:space="preserve">zákon č. 455/1991 Sb., živnostenský zákon - § 18 odst. 1 </t>
  </si>
  <si>
    <t>1/2003: Nařízení č. 1/2003 o tržním řádu</t>
  </si>
  <si>
    <t>1391095214</t>
  </si>
  <si>
    <t>7/2024</t>
  </si>
  <si>
    <t>KTERÝM SE RUŠÍ NAŘÍZENÍ STATUTÁRNÍHO MĚSTA PARDUBICE Č. 4/2024, KTERÝM SE STANOVUJÍ CENY ZA UŽITÍ MÍSTNÍCH KOMUNIKACÍ NEBO JEJICH URČENÝCH ÚSEKŮ VE VYMEZENÝCH OBLASTECH K STÁNÍ VOZIDLA, ZE DNE 5.6.2024</t>
  </si>
  <si>
    <t>2024-06-30</t>
  </si>
  <si>
    <t>ústavní zákon č. 1/1993 Sb., Ústava České republiky - čl. 79 odst. 3 - zrušovací nařízení</t>
  </si>
  <si>
    <t>4/2024: KTERÝM SE STANOVUJÍ CENY ZA UŽITÍ MÍSTNÍCH KOMUNIKACÍ NEBO JEJICH URČENÝCH ÚSEKŮ VE VYMEZENÝCH OBLASTECH K STÁNÍ VOZIDLA</t>
  </si>
  <si>
    <t>1377879565</t>
  </si>
  <si>
    <t>6/2024</t>
  </si>
  <si>
    <t xml:space="preserve">KTERÝM SE RUŠÍ NAŘÍZENÍ STATUTÁRNÍHO MĚSTA PARDUBICE Č. 3/2024, KTERÝM SE VYMEZUJÍ OBLASTI, VE KTERÝCH LZE MÍSTNÍ KOMUNIKACE NEBO JEJICH URČENÉ ÚSEKY UŽÍT K STÁNÍ VOZIDLA ZA CENU SJEDNANOU, ZE DNE 5. 6. 2024 </t>
  </si>
  <si>
    <t>3/2024: KTERÝM SE VYMEZUJÍ OBLASTI, VE KTERÝCH LZE MÍSTNÍ KOMUNIKACE NEBO JEJICH URČENÉ ÚSEKY UŽÍT K STÁNÍ VOZIDLA ZA CENU SJEDNANOU</t>
  </si>
  <si>
    <t>1377873729</t>
  </si>
  <si>
    <t>5/2024</t>
  </si>
  <si>
    <t>2024-07-11</t>
  </si>
  <si>
    <t>1377785071</t>
  </si>
  <si>
    <t>4/2024</t>
  </si>
  <si>
    <t>KTERÝM SE STANOVUJÍ CENY ZA UŽITÍ MÍSTNÍCH KOMUNIKACÍ NEBO JEJICH URČENÝCH ÚSEKŮ VE VYMEZENÝCH OBLASTECH K STÁNÍ VOZIDLA</t>
  </si>
  <si>
    <t>2024-07-01</t>
  </si>
  <si>
    <t>7/2024: KTERÝM SE RUŠÍ NAŘÍZENÍ STATUTÁRNÍHO MĚSTA PARDUBICE Č. 4/2024, KTERÝM SE STANOVUJÍ CENY ZA UŽITÍ MÍSTNÍCH KOMUNIKACÍ NEBO JEJICH URČENÝCH ÚSEKŮ VE VYMEZENÝCH OBLASTECH K STÁNÍ VOZIDLA, ZE DNE 5.6.2024; 7/2024: KTERÝM SE RUŠÍ NAŘÍZENÍ STATUTÁRNÍHO MĚSTA PARDUBICE Č. 4/2024, KTERÝM SE STANOVUJÍ CENY ZA UŽITÍ MÍSTNÍCH KOMUNIKACÍ NEBO JEJICH URČENÝCH ÚSEKŮ VE VYMEZENÝCH OBLASTECH K STÁNÍ VOZIDLA, ZE DNE 5.6.2024</t>
  </si>
  <si>
    <t>1370316480</t>
  </si>
  <si>
    <t>3/2024</t>
  </si>
  <si>
    <t>KTERÝM SE VYMEZUJÍ OBLASTI, VE KTERÝCH LZE MÍSTNÍ KOMUNIKACE NEBO JEJICH URČENÉ ÚSEKY UŽÍT K STÁNÍ VOZIDLA ZA CENU SJEDNANOU</t>
  </si>
  <si>
    <t xml:space="preserve">6/2024: KTERÝM SE RUŠÍ NAŘÍZENÍ STATUTÁRNÍHO MĚSTA PARDUBICE Č. 3/2024, KTERÝM SE VYMEZUJÍ OBLASTI, VE KTERÝCH LZE MÍSTNÍ KOMUNIKACE NEBO JEJICH URČENÉ ÚSEKY UŽÍT K STÁNÍ VOZIDLA ZA CENU SJEDNANOU, ZE DNE 5. 6. 2024 ; 6/2024: KTERÝM SE RUŠÍ NAŘÍZENÍ STATUTÁRNÍHO MĚSTA PARDUBICE Č. 3/2024, KTERÝM SE VYMEZUJÍ OBLASTI, VE KTERÝCH LZE MÍSTNÍ KOMUNIKACE NEBO JEJICH URČENÉ ÚSEKY UŽÍT K STÁNÍ VOZIDLA ZA CENU SJEDNANOU, ZE DNE 5. 6. 2024 </t>
  </si>
  <si>
    <t>1370287967</t>
  </si>
  <si>
    <t>2/2024</t>
  </si>
  <si>
    <t>O VYHLÁŠENÍ ZÁMĚRU ZADAT ZPRACOVÁNÍ  LESNÍCH HOSPODÁŘSKÝCH OSNOV</t>
  </si>
  <si>
    <t>2024-06-12</t>
  </si>
  <si>
    <t>lesní hospodářské osnovy</t>
  </si>
  <si>
    <t>zákon č. 289/1995 Sb., lesní zákon - § 25 odst. 2</t>
  </si>
  <si>
    <t>1364561099</t>
  </si>
  <si>
    <t>1/2024</t>
  </si>
  <si>
    <t>OBECNĚ ZÁVAZNÁ VYHLÁŠKA, KTEROU SE MĚNÍ  OBECNĚ ZÁVAZNÁ VYHLÁŠKA Č. 4/2023, O VEŘEJNÉM POŘÁDKU</t>
  </si>
  <si>
    <t>2024-04-26</t>
  </si>
  <si>
    <t>1348067413</t>
  </si>
  <si>
    <t>NAŘÍZENÍ Č. 3/2018 O VYHLÁŠENÍ ZÁMĚRU ZADAT ZPRACOVÁNÍ LESNÍCH HOSPODÁŘSKÝCH OSNOV</t>
  </si>
  <si>
    <t>2018-06-12</t>
  </si>
  <si>
    <t>1347912127</t>
  </si>
  <si>
    <t>NAŘÍZENÍ Č. 3/2014 O VYHLÁŠENÍ ZÁMĚRU ZADAT ZPRACOVÁNÍ LESNÍCH HOSPODÁŘSKÝCH OSNOV</t>
  </si>
  <si>
    <t>2014-07-03</t>
  </si>
  <si>
    <t>1347910068</t>
  </si>
  <si>
    <t>NAŘÍZENÍ Č. 5 /2013 O VYHLÁŠENÍ ZÁMĚRU ZADAT ZPRACOVÁNÍ LESNÍCH HOSPODÁŘSKÝCH OSNOV</t>
  </si>
  <si>
    <t>2013-07-02</t>
  </si>
  <si>
    <t>1347900901</t>
  </si>
  <si>
    <t>9/2016</t>
  </si>
  <si>
    <t>NAŘÍZENÍ Č. 9/2016, KTERÝM SE MĚNÍ NAŘÍZENÍ Č. 1/2003 O TRŽNÍM ŘÁDU, VE ZNĚNÍ NAŘÍZENÍ Č. 1/2006, Č. 10/2008, Č. 8/2011, Č. 8/2013, Č. 2/2014, Č. 5/2014, Č. 4/2015 A Č. 3/2016</t>
  </si>
  <si>
    <t>2017-01-04</t>
  </si>
  <si>
    <t>1346493439</t>
  </si>
  <si>
    <t>3/2016</t>
  </si>
  <si>
    <t>NAŘÍZENÍ Č. 3/2016, KTERÝM SE MĚNÍ NAŘÍZENÍ Č. 1/2003 O TRŽNÍM ŘÁDU, VE ZNĚNÍ NAŘÍZENÍ Č. 1/2006, Č. 10/2008, Č. 8/2011, Č. 8/2013 A Č. 2/2014, Č. 5/2014 A Č. 4/2015</t>
  </si>
  <si>
    <t>2016-05-07</t>
  </si>
  <si>
    <t>1346489066</t>
  </si>
  <si>
    <t>13/2006</t>
  </si>
  <si>
    <t>1346263537</t>
  </si>
  <si>
    <t>4/2015</t>
  </si>
  <si>
    <t>NAŘÍZENÍ Č. 4/2015, KTERÝM SE MĚNÍ NAŘÍZENÍ Č. 1/2003 O TRŽNÍM ŘÁDU, VE ZNĚNÍ NAŘÍZENÍ Č. 1/2006, Č. 10/2008, Č. 8/2011, Č. 8/2013, Č. 2/2014 A Č. 5/2014</t>
  </si>
  <si>
    <t>2015-11-03</t>
  </si>
  <si>
    <t>1346229654</t>
  </si>
  <si>
    <t>5/2014</t>
  </si>
  <si>
    <t>NAŘÍZENÍ Č. 5/2014, KTERÝM SE MĚNÍ NAŘÍZENÍ Č. 1/2003 O TRŽNÍM ŘÁDU, VE ZNĚNÍ NAŘÍZENÍ Č. 1/2006, Č. 10/2008, Č. 8/2011, Č. 8/2013 A Č. 2/2014</t>
  </si>
  <si>
    <t>2014-09-27</t>
  </si>
  <si>
    <t>1346225154</t>
  </si>
  <si>
    <t>2/2014</t>
  </si>
  <si>
    <t>NAŘÍZENÍ Č. 2/2014, KTERÝM SE MĚNÍ NAŘÍZENÍ Č. 1/2003 O TRŽNÍM ŘÁDU, VE ZNĚNÍ NAŘÍZENÍ Č. 1/2006, Č. 10/2008, Č. 8/2011 A Č. 8/2013</t>
  </si>
  <si>
    <t>2014-06-14</t>
  </si>
  <si>
    <t>1346221341</t>
  </si>
  <si>
    <t>NAŘÍZENÍ Č. 8/2013, KTERÝM SE MĚNÍ NAŘÍZENÍ Č. 1/2003 O TRŽNÍM ŘÁDU, VE ZNĚNÍ NAŘÍZENÍ Č. 1/2006, Č. 10/2008 A Č. 8/2011</t>
  </si>
  <si>
    <t>2013-10-05</t>
  </si>
  <si>
    <t>1346219699</t>
  </si>
  <si>
    <t>8/2011</t>
  </si>
  <si>
    <t xml:space="preserve">NAŘÍZENÍ Č. 8/2011, KTERÝM SE MĚNÍ NAŘÍZENÍ Č. 1/2003 O TRŽNÍM ŘÁDU, VE ZNĚNÍ NAŘÍZENÍ Č. 1/2006 A Č. 10/2008 </t>
  </si>
  <si>
    <t>2012-01-01</t>
  </si>
  <si>
    <t>1346216579</t>
  </si>
  <si>
    <t>10/2008</t>
  </si>
  <si>
    <t>NAŘÍZENÍ Č. 10/2008, KTERÝM SE MĚNÍ NAŘÍZENÍ Č. 1/2003 O TRŽNÍM ŘÁDU, VE ZNĚNÍ NAŘÍZENÍ Č. 1/2006</t>
  </si>
  <si>
    <t>2009-09-01</t>
  </si>
  <si>
    <t>1346174205</t>
  </si>
  <si>
    <t>1/2006</t>
  </si>
  <si>
    <t xml:space="preserve">NAŘÍZENÍ Č. 1/2006, KTERÝM SE MĚNÍ NAŘÍZENÍ Č. 1/2003 O TRŽNÍM ŘÁDU </t>
  </si>
  <si>
    <t>2006-03-01</t>
  </si>
  <si>
    <t>1346169603</t>
  </si>
  <si>
    <t>1/2003</t>
  </si>
  <si>
    <t>Nařízení č. 1/2003 o tržním řádu</t>
  </si>
  <si>
    <t>2003-04-10</t>
  </si>
  <si>
    <t>1/2006: NAŘÍZENÍ Č. 1/2006, KTERÝM SE MĚNÍ NAŘÍZENÍ Č. 1/2003 O TRŽNÍM ŘÁDU ; 10/2008: NAŘÍZENÍ Č. 10/2008, KTERÝM SE MĚNÍ NAŘÍZENÍ Č. 1/2003 O TRŽNÍM ŘÁDU, VE ZNĚNÍ NAŘÍZENÍ Č. 1/2006; 8/2011: NAŘÍZENÍ Č. 8/2011, KTERÝM SE MĚNÍ NAŘÍZENÍ Č. 1/2003 O TRŽNÍM ŘÁDU, VE ZNĚNÍ NAŘÍZENÍ Č. 1/2006 A Č. 10/2008 ; 8/2013: NAŘÍZENÍ Č. 8/2013, KTERÝM SE MĚNÍ NAŘÍZENÍ Č. 1/2003 O TRŽNÍM ŘÁDU, VE ZNĚNÍ NAŘÍZENÍ Č. 1/2006, Č. 10/2008 A Č. 8/2011; 2/2014: NAŘÍZENÍ Č. 2/2014, KTERÝM SE MĚNÍ NAŘÍZENÍ Č. 1/2003 O TRŽNÍM ŘÁDU, VE ZNĚNÍ NAŘÍZENÍ Č. 1/2006, Č. 10/2008, Č. 8/2011 A Č. 8/2013; 5/2014: NAŘÍZENÍ Č. 5/2014, KTERÝM SE MĚNÍ NAŘÍZENÍ Č. 1/2003 O TRŽNÍM ŘÁDU, VE ZNĚNÍ NAŘÍZENÍ Č. 1/2006, Č. 10/2008, Č. 8/2011, Č. 8/2013 A Č. 2/2014; 4/2015: NAŘÍZENÍ Č. 4/2015, KTERÝM SE MĚNÍ NAŘÍZENÍ Č. 1/2003 O TRŽNÍM ŘÁDU, VE ZNĚNÍ NAŘÍZENÍ Č. 1/2006, Č. 10/2008, Č. 8/2011, Č. 8/2013, Č. 2/2014 A Č. 5/2014; 3/2016: NAŘÍZENÍ Č. 3/2016, KTERÝM SE MĚNÍ NAŘÍZENÍ Č. 1/2003 O TRŽNÍM ŘÁDU, VE ZNĚNÍ NAŘÍZENÍ Č. 1/2006, Č. 10/2008, Č. 8/2011, Č. 8/2013 A Č. 2/2014, Č. 5/2014 A Č. 4/2015; 9/2016: NAŘÍZENÍ Č. 9/2016, KTERÝM SE MĚNÍ NAŘÍZENÍ Č. 1/2003 O TRŽNÍM ŘÁDU, VE ZNĚNÍ NAŘÍZENÍ Č. 1/2006, Č. 10/2008, Č. 8/2011, Č. 8/2013, Č. 2/2014, Č. 5/2014, Č. 4/2015 A Č. 3/2016; 8/2022: Nařízení, kterým se mění Nařízení č. 1/2003 o tržním řádu, ve znění pozdějších předpisů; 8/2024: Tržní řád</t>
  </si>
  <si>
    <t>1346163025</t>
  </si>
  <si>
    <t>7/2006</t>
  </si>
  <si>
    <t>Obecně závazná vyhláška č. 7/2006 o městské policii</t>
  </si>
  <si>
    <t>obecní policie</t>
  </si>
  <si>
    <t xml:space="preserve">zákon č. 553/1991 Sb., o obecní policii - § 1 odst. 1 </t>
  </si>
  <si>
    <t>1288592844</t>
  </si>
  <si>
    <t>12/2023</t>
  </si>
  <si>
    <t>Obecně závazná vyhláška statutárního města Pardubice 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</si>
  <si>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</si>
  <si>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</si>
  <si>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</si>
  <si>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 xml:space="preserve">7/2021: OBECNĚ ZÁVAZNÁ VYHLÁŠKA STATUTÁRNÍHO MĚSTA PARDUBIC Č. 7/2021, O MÍSTNÍM POPLATKU ZA OBECNÍ SYSTÉM ODPADOVÉHO HOSPODÁŘSTVÍ </t>
  </si>
  <si>
    <t>1281399718</t>
  </si>
  <si>
    <t>11/2023</t>
  </si>
  <si>
    <t>Obecně závazná vyhláška statutárního města Pardubice o místním poplatku za povolení k vjezdu s motorovým vozidlem do vybraných míst a částí měst</t>
  </si>
  <si>
    <t>8/2019: OBECNĚ ZÁVAZNÁ VYHLÁŠKA STATUTÁRNÍHO MĚSTA PARDUBIC Č. 8/2019, O MÍSTNÍM POPLATKU ZA POVOLENÍ K VJEZDU S MOTOROVÝM VOZIDLEM DO VYBRANÝCH MÍST A ČÁSTÍ MĚST</t>
  </si>
  <si>
    <t>10/2025: kterou se mění Obecně závazná vyhláška č. 11/2023 o místním poplatku za povolení k vjezdu s motorovým vozidlem do vybraných míst a částí měst</t>
  </si>
  <si>
    <t>1281394276</t>
  </si>
  <si>
    <t>10/2023</t>
  </si>
  <si>
    <t>Obecně závazná vyhláška statutárního města Pardubice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</si>
  <si>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</si>
  <si>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</si>
  <si>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9/2019: OBECNĚ ZÁVAZNÁ VYHLÁŠKA STATUTÁRNÍHO MĚSTA PARDUBIC Č. 9/2019, O MÍSTNÍM POPLATKU ZA UŽÍVÁNÍ VEŘEJNÉHO PROSTRANSTVÍ</t>
  </si>
  <si>
    <t>1281391818</t>
  </si>
  <si>
    <t>9/2023</t>
  </si>
  <si>
    <t>Obecně závazná vyhláška statutárního města Pardubice o místním poplatku z pobytu</t>
  </si>
  <si>
    <t>místní poplatek z pobytu</t>
  </si>
  <si>
    <t>zákon č. 565/1990 Sb., o místních poplatcích - § 14 - z pobytu</t>
  </si>
  <si>
    <t>2/2023: OBECNĚ ZÁVAZNÁ VYHLÁŠKA STATUTÁRNÍHO MĚSTA PARDUBIC  O MÍSTNÍM POPLATKU Z POBYTU</t>
  </si>
  <si>
    <t>1281389411</t>
  </si>
  <si>
    <t>8/2023</t>
  </si>
  <si>
    <t>Obecně závazná vyhláška statutárního města Pardubice o místním poplatku ze psů</t>
  </si>
  <si>
    <t>místní poplatek ze psů</t>
  </si>
  <si>
    <t>zákon č. 565/1990 Sb., o místních poplatcích - § 14 - ze psů</t>
  </si>
  <si>
    <t>7/2019: Obecně závazná vyhláška statutárního města Pardubice č. 7/2019 o místním poplatku ze psů</t>
  </si>
  <si>
    <t>1281384509</t>
  </si>
  <si>
    <t>7/2023</t>
  </si>
  <si>
    <t>Nařízení, kterým se mění nařízení č. 9/2009 o provádění zimní údržby místních komunikací na území města Pardubic</t>
  </si>
  <si>
    <t>2023-11-18</t>
  </si>
  <si>
    <t>1264243005</t>
  </si>
  <si>
    <t>9/2009</t>
  </si>
  <si>
    <t>Nařízení č. 9/2009 o provádění zimní údržby místních komunikacích na území města Pardubic</t>
  </si>
  <si>
    <t>2009-11-01</t>
  </si>
  <si>
    <t>7/2023: Nařízení, kterým se mění nařízení č. 9/2009 o provádění zimní údržby místních komunikací na území města Pardubic; 7/2023: Nařízení, kterým se mění nařízení č. 9/2009 o provádění zimní údržby místních komunikací na území města Pardubic</t>
  </si>
  <si>
    <t>10/2024: O PROVÁDĚNÍ ZIMNÍ ÚDRŽBY MÍSTNÍCH KOMUNIKACÍ NA ÚZEMÍ MĚSTA PARDUBIC; 10/2024: O PROVÁDĚNÍ ZIMNÍ ÚDRŽBY MÍSTNÍCH KOMUNIKACÍ NA ÚZEMÍ MĚSTA PARDUBIC; 10/2024: O PROVÁDĚNÍ ZIMNÍ ÚDRŽBY MÍSTNÍCH KOMUNIKACÍ NA ÚZEMÍ MĚSTA PARDUBIC</t>
  </si>
  <si>
    <t>1264206092</t>
  </si>
  <si>
    <t>6/2023</t>
  </si>
  <si>
    <t>OBECNĚ ZÁVAZNÁ VYHLÁŠKA  O STANOVENÍ OBECNÍHO SYSTÉMU ODPADOVÉHO HOSPODÁŘSTVÍ</t>
  </si>
  <si>
    <t>2023-10-07</t>
  </si>
  <si>
    <t>systém odpadového hospodářství</t>
  </si>
  <si>
    <t>zákon č. 541/2020 Sb., o odpadech - § 59 odst. 4</t>
  </si>
  <si>
    <t>1245138987</t>
  </si>
  <si>
    <t>1/2021</t>
  </si>
  <si>
    <t>OBECNĚ ZÁVAZNÁ VYHLÁŠKA Č. 1/2021, KTEROU SE MĚNÍ OBECNĚ ZÁVAZNÁ VYHLÁŠKA Č. 2/2018, KTEROU SE STANOVÍ ŠKOLSKÉ OBVODY A ČÁSTI ŠKOLSKÝCH OBVODŮ ZÁKLADNÍCH ŠKOL ZŘÍZENÝCH STATUTÁRNÍM MĚSTEM PARDUBICE</t>
  </si>
  <si>
    <t>2021-04-01</t>
  </si>
  <si>
    <t>školské obvody - základní školy; školské obvody - základní školy</t>
  </si>
  <si>
    <t>zákon č. 561/2004 Sb., školský zákon - § 178 odst. 2 písm. b); zákon č. 561/2004 Sb., školský zákon - § 178 odst. 2 písm. c)</t>
  </si>
  <si>
    <t>2/2018: OBECNĚ ZÁVAZNÁ VYHLÁŠKA Č. 2/2018, KTEROU SE STANOVÍ ŠKOLSKÉ OBVODY A ČÁSTI ŠKOLSKÝCH OBVODŮ ZÁKLADNÍCH ŠKOL ZŘÍZENÝCH STATUTÁRNÍM MĚSTEM PARDUBICE</t>
  </si>
  <si>
    <t>1243031995</t>
  </si>
  <si>
    <t>2/2018</t>
  </si>
  <si>
    <t>OBECNĚ ZÁVAZNÁ VYHLÁŠKA Č. 2/2018, KTEROU SE STANOVÍ ŠKOLSKÉ OBVODY A ČÁSTI ŠKOLSKÝCH OBVODŮ ZÁKLADNÍCH ŠKOL ZŘÍZENÝCH STATUTÁRNÍM MĚSTEM PARDUBICE</t>
  </si>
  <si>
    <t>2018-04-01</t>
  </si>
  <si>
    <t>1/2021: OBECNĚ ZÁVAZNÁ VYHLÁŠKA Č. 1/2021, KTEROU SE MĚNÍ OBECNĚ ZÁVAZNÁ VYHLÁŠKA Č. 2/2018, KTEROU SE STANOVÍ ŠKOLSKÉ OBVODY A ČÁSTI ŠKOLSKÝCH OBVODŮ ZÁKLADNÍCH ŠKOL ZŘÍZENÝCH STATUTÁRNÍM MĚSTEM PARDUBICE; 1/2021: OBECNĚ ZÁVAZNÁ VYHLÁŠKA Č. 1/2021, KTEROU SE MĚNÍ OBECNĚ ZÁVAZNÁ VYHLÁŠKA Č. 2/2018, KTEROU SE STANOVÍ ŠKOLSKÉ OBVODY A ČÁSTI ŠKOLSKÝCH OBVODŮ ZÁKLADNÍCH ŠKOL ZŘÍZENÝCH STATUTÁRNÍM MĚSTEM PARDUBICE; 3/2022: OBECNĚ ZÁVAZNÁ VYHLÁŠKA, KTEROU SE MĚNÍ OBECNĚ ZÁVAZNÁ VYHLÁŠKA Č. 2/2018, KTEROU SE STANOVÍ ŠKOLSKÉ OBVODY A ČÁSTI ŠKOLSKÝCH OBVODŮ ZÁKLADNÍCH ŠKOL ZŘÍZENÝCH STATUTÁRNÍM MĚSTEM PARDUBICE, VE ZNĚNÍ OBECNĚ ZÁVAZNÉ VYHLÁŠKY Č. 1/2021; 3/2022: OBECNĚ ZÁVAZNÁ VYHLÁŠKA, KTEROU SE MĚNÍ OBECNĚ ZÁVAZNÁ VYHLÁŠKA Č. 2/2018, KTEROU SE STANOVÍ ŠKOLSKÉ OBVODY A ČÁSTI ŠKOLSKÝCH OBVODŮ ZÁKLADNÍCH ŠKOL ZŘÍZENÝCH STATUTÁRNÍM MĚSTEM PARDUBICE, VE ZNĚNÍ OBECNĚ ZÁVAZNÉ VYHLÁŠKY Č. 1/2021</t>
  </si>
  <si>
    <t>1243025876</t>
  </si>
  <si>
    <t>5/2023</t>
  </si>
  <si>
    <t>NAŘÍZENÍ O VYHLÁŠENÍ ZÁMĚRU ZADAT ZPRACOVÁNÍ  LESNÍCH HOSPODÁŘSKÝCH OSNOV</t>
  </si>
  <si>
    <t>2023-06-24</t>
  </si>
  <si>
    <t>1201256421</t>
  </si>
  <si>
    <t>4/2023</t>
  </si>
  <si>
    <t>OBECNĚ ZÁVAZNÁ VYHLÁŠKA STATUTÁRNÍHO MĚSTA PARDUBICE  O VEŘEJNÉM POŘÁDKU</t>
  </si>
  <si>
    <t>2023-06-17</t>
  </si>
  <si>
    <t>pohyb psů; veřejný pořádek - údržba a ochrana veřejné zeleně; veřejný pořádek - žebrání; veřejný pořádek - konzumace alkoholu; veřejný pořádek - pyrotechnika; veřejný pořádek - podmínky pro pořádání veřejně přístupných akcí; veřejný pořádek - provozní doba hostinských zařízení; noční klid</t>
  </si>
  <si>
    <t>zákon č. 246/1992 Sb., na ochranu zvířat proti týrání - § 24 odst. 2; zákon č. 128/2000 Sb., o obcích - § 10 písm. c) - údržba a ochrana veřejné zeleně; zákon č. 128/2000 Sb., o obcích - § 10 písm. a) - žebrání; zákon č. 128/2000 Sb., o obcích - § 10 písm. a) - konzumace alkoholu; zákon č. 128/2000 Sb., o obcích - § 10 písm. a) - pyrotechnika; zákon č. 128/2000 Sb., o obcích - § 10 písm. b) - podmínky pro pořádání veřejně přístupných akcí; zákon č. 128/2000 Sb., o obcích - § 10 písm. a) - provozní doba hostinských zařízení; zákon č. 251/2016 Sb., o některých přestupcích - § 5 odst. 7</t>
  </si>
  <si>
    <t>1/2024: OBECNĚ ZÁVAZNÁ VYHLÁŠKA, KTEROU SE MĚNÍ  OBECNĚ ZÁVAZNÁ VYHLÁŠKA Č. 4/2023, O VEŘEJNÉM POŘÁDKU; 1/2024: OBECNĚ ZÁVAZNÁ VYHLÁŠKA, KTEROU SE MĚNÍ  OBECNĚ ZÁVAZNÁ VYHLÁŠKA Č. 4/2023, O VEŘEJNÉM POŘÁDKU; 7/2025: kterou se mění obecně závazná vyhláška č. 4/2023 o veřejném pořádku, ve znění obecně závazné vyhlášky č. 1/2024; 7/2025: kterou se mění obecně závazná vyhláška č. 4/2023 o veřejném pořádku, ve znění obecně závazné vyhlášky č. 1/2024; 12/2025: kterou se mění obecně závazná vyhláška o veřejném pořádku; 18/2025: o veřejném pořádku; 18/2025: o veřejném pořádku; 1/2026: o veřejném pořádku</t>
  </si>
  <si>
    <t>1198197983</t>
  </si>
  <si>
    <t>3/2023</t>
  </si>
  <si>
    <t>OBECNĚ ZÁVAZNÁ VYHLÁŠKA,  KTEROU SE MĚNÍ OBECNĚ ZÁVAZNÁ VYHLÁŠKA Č. 4/2019,  KTEROU SE VYDÁVÁ STATUT MĚSTA PARDUBIC, VE ZNĚNÍ OBECNĚ ZÁVAZNÝCH VYHLÁŠEK Č. 7/2020, Č. 2/2021, Č. 5/2021 A Č. 1/2022</t>
  </si>
  <si>
    <t>2023-05-11</t>
  </si>
  <si>
    <t>1180766736</t>
  </si>
  <si>
    <t>2/2023</t>
  </si>
  <si>
    <t>OBECNĚ ZÁVAZNÁ VYHLÁŠKA STATUTÁRNÍHO MĚSTA PARDUBIC  O MÍSTNÍM POPLATKU Z POBYTU</t>
  </si>
  <si>
    <t>2023-07-01</t>
  </si>
  <si>
    <t>9/2023: Obecně závazná vyhláška statutárního města Pardubice o místním poplatku z pobytu</t>
  </si>
  <si>
    <t>1180755394</t>
  </si>
  <si>
    <t>5/2021</t>
  </si>
  <si>
    <t>OBECNĚ ZÁVAZNÁ VYHLÁŠKA Č. 5/2021, KTEROU SE MĚNÍ OBECNĚ ZÁVAZNÁ VYHLÁŠKA Č. 4/2019, KTEROU SE VYDÁVÁ STATUT MĚSTA PARDUBIC, VE ZNĚNÍ OBECNĚ ZÁVAZNÝCH VYHLÁŠEK Č. 7/2020 A Č. 2/2021</t>
  </si>
  <si>
    <t>2021-06-30</t>
  </si>
  <si>
    <t>1/2022: Novela Statutu města; 3/2023: OBECNĚ ZÁVAZNÁ VYHLÁŠKA,  KTEROU SE MĚNÍ OBECNĚ ZÁVAZNÁ VYHLÁŠKA Č. 4/2019,  KTEROU SE VYDÁVÁ STATUT MĚSTA PARDUBIC, VE ZNĚNÍ OBECNĚ ZÁVAZNÝCH VYHLÁŠEK Č. 7/2020, Č. 2/2021, Č. 5/2021 A Č. 1/2022</t>
  </si>
  <si>
    <t>1171573182</t>
  </si>
  <si>
    <t>2/2021</t>
  </si>
  <si>
    <t>OBECNĚ ZÁVAZNÁ VYHLÁŠKA Č. 2/2021, KTEROU SE MĚNÍ OBECNĚ ZÁVAZNÁ VYHLÁŠKA Č. 4/2019, KTEROU SE VYDÁVÁ STATUT MĚSTA PARDUBIC, VE ZNĚNÍ OBECNĚ ZÁVAZNÉ VYHLÁŠKY Č. 7/2020</t>
  </si>
  <si>
    <t>2021-04-03</t>
  </si>
  <si>
    <t>5/2021: OBECNĚ ZÁVAZNÁ VYHLÁŠKA Č. 5/2021, KTEROU SE MĚNÍ OBECNĚ ZÁVAZNÁ VYHLÁŠKA Č. 4/2019, KTEROU SE VYDÁVÁ STATUT MĚSTA PARDUBIC, VE ZNĚNÍ OBECNĚ ZÁVAZNÝCH VYHLÁŠEK Č. 7/2020 A Č. 2/2021; 1/2022: Novela Statutu města; 3/2023: OBECNĚ ZÁVAZNÁ VYHLÁŠKA,  KTEROU SE MĚNÍ OBECNĚ ZÁVAZNÁ VYHLÁŠKA Č. 4/2019,  KTEROU SE VYDÁVÁ STATUT MĚSTA PARDUBIC, VE ZNĚNÍ OBECNĚ ZÁVAZNÝCH VYHLÁŠEK Č. 7/2020, Č. 2/2021, Č. 5/2021 A Č. 1/2022</t>
  </si>
  <si>
    <t>1171563048</t>
  </si>
  <si>
    <t>7/2020</t>
  </si>
  <si>
    <t>OBECNĚ ZÁVAZNÁ VYHLÁŠKA Č. 7/2020, KTEROU SE MĚNÍ OBECNĚ ZÁVAZNÁ VYHLÁŠKA Č. 4/2019, KTEROU SE VYDÁVÁ STATUT MĚSTA PARDUBIC</t>
  </si>
  <si>
    <t>2020-10-30</t>
  </si>
  <si>
    <t>2/2021: OBECNĚ ZÁVAZNÁ VYHLÁŠKA Č. 2/2021, KTEROU SE MĚNÍ OBECNĚ ZÁVAZNÁ VYHLÁŠKA Č. 4/2019, KTEROU SE VYDÁVÁ STATUT MĚSTA PARDUBIC, VE ZNĚNÍ OBECNĚ ZÁVAZNÉ VYHLÁŠKY Č. 7/2020; 5/2021: OBECNĚ ZÁVAZNÁ VYHLÁŠKA Č. 5/2021, KTEROU SE MĚNÍ OBECNĚ ZÁVAZNÁ VYHLÁŠKA Č. 4/2019, KTEROU SE VYDÁVÁ STATUT MĚSTA PARDUBIC, VE ZNĚNÍ OBECNĚ ZÁVAZNÝCH VYHLÁŠEK Č. 7/2020 A Č. 2/2021; 1/2022: Novela Statutu města; 3/2023: OBECNĚ ZÁVAZNÁ VYHLÁŠKA,  KTEROU SE MĚNÍ OBECNĚ ZÁVAZNÁ VYHLÁŠKA Č. 4/2019,  KTEROU SE VYDÁVÁ STATUT MĚSTA PARDUBIC, VE ZNĚNÍ OBECNĚ ZÁVAZNÝCH VYHLÁŠEK Č. 7/2020, Č. 2/2021, Č. 5/2021 A Č. 1/2022</t>
  </si>
  <si>
    <t>1171509932</t>
  </si>
  <si>
    <t>4/2019</t>
  </si>
  <si>
    <t>OBECNĚ ZÁVAZNÁ VYHLÁŠKA Č. 4/2019, KTEROU SE VYDÁVÁ STATUT MĚSTA PARDUBIC</t>
  </si>
  <si>
    <t>2020-01-01</t>
  </si>
  <si>
    <t>7/2020: OBECNĚ ZÁVAZNÁ VYHLÁŠKA Č. 7/2020, KTEROU SE MĚNÍ OBECNĚ ZÁVAZNÁ VYHLÁŠKA Č. 4/2019, KTEROU SE VYDÁVÁ STATUT MĚSTA PARDUBIC; 2/2021: OBECNĚ ZÁVAZNÁ VYHLÁŠKA Č. 2/2021, KTEROU SE MĚNÍ OBECNĚ ZÁVAZNÁ VYHLÁŠKA Č. 4/2019, KTEROU SE VYDÁVÁ STATUT MĚSTA PARDUBIC, VE ZNĚNÍ OBECNĚ ZÁVAZNÉ VYHLÁŠKY Č. 7/2020; 2/2021: OBECNĚ ZÁVAZNÁ VYHLÁŠKA Č. 2/2021, KTEROU SE MĚNÍ OBECNĚ ZÁVAZNÁ VYHLÁŠKA Č. 4/2019, KTEROU SE VYDÁVÁ STATUT MĚSTA PARDUBIC, VE ZNĚNÍ OBECNĚ ZÁVAZNÉ VYHLÁŠKY Č. 7/2020; 5/2021: OBECNĚ ZÁVAZNÁ VYHLÁŠKA Č. 5/2021, KTEROU SE MĚNÍ OBECNĚ ZÁVAZNÁ VYHLÁŠKA Č. 4/2019, KTEROU SE VYDÁVÁ STATUT MĚSTA PARDUBIC, VE ZNĚNÍ OBECNĚ ZÁVAZNÝCH VYHLÁŠEK Č. 7/2020 A Č. 2/2021; 5/2021: OBECNĚ ZÁVAZNÁ VYHLÁŠKA Č. 5/2021, KTEROU SE MĚNÍ OBECNĚ ZÁVAZNÁ VYHLÁŠKA Č. 4/2019, KTEROU SE VYDÁVÁ STATUT MĚSTA PARDUBIC, VE ZNĚNÍ OBECNĚ ZÁVAZNÝCH VYHLÁŠEK Č. 7/2020 A Č. 2/2021; 1/2022: Novela Statutu města; 1/2022: Novela Statutu města; 3/2023: OBECNĚ ZÁVAZNÁ VYHLÁŠKA,  KTEROU SE MĚNÍ OBECNĚ ZÁVAZNÁ VYHLÁŠKA Č. 4/2019,  KTEROU SE VYDÁVÁ STATUT MĚSTA PARDUBIC, VE ZNĚNÍ OBECNĚ ZÁVAZNÝCH VYHLÁŠEK Č. 7/2020, Č. 2/2021, Č. 5/2021 A Č. 1/2022; 3/2023: OBECNĚ ZÁVAZNÁ VYHLÁŠKA,  KTEROU SE MĚNÍ OBECNĚ ZÁVAZNÁ VYHLÁŠKA Č. 4/2019,  KTEROU SE VYDÁVÁ STATUT MĚSTA PARDUBIC, VE ZNĚNÍ OBECNĚ ZÁVAZNÝCH VYHLÁŠEK Č. 7/2020, Č. 2/2021, Č. 5/2021 A Č. 1/2022; 5/2024: Statut města Pardubic; 8/2025: kterou se mění Obecně závazná vyhláška č. 4/2019, kterou se vydává Statut města Pardubic, ve znění obecně závazných vyhlášek č. 7/2020, č. 2/2021, č. 5/2021, č. 1/2022, č. 3/2023 a č. 5/2024; 15/2025: Novela Statutu města Pardubice; 17/2025: Statut města Pardubic</t>
  </si>
  <si>
    <t>1171439058</t>
  </si>
  <si>
    <t>1/2023</t>
  </si>
  <si>
    <t>OBECNĚ ZÁVAZNÁ VYHLÁŠKA, KTEROU SE MĚNÍ  OBECNĚ ZÁVAZNÁ VYHLÁŠKA Č. 1/2017, KTEROU SE STANOVÍ ŠKOLSKÉ OBVODY MATEŘSKÝCH ŠKOL ZŘÍZENÝCH STATUTÁRNÍM MĚSTEM PARDUBICE</t>
  </si>
  <si>
    <t>2023-04-06</t>
  </si>
  <si>
    <t>školské obvody - mateřské školy</t>
  </si>
  <si>
    <t>zákon č. 561/2004 Sb., školský zákon - § 179 odst. 3 a § 178 odst. 2 písm. b)</t>
  </si>
  <si>
    <t>1163622644</t>
  </si>
  <si>
    <t>7/2015</t>
  </si>
  <si>
    <t>OBECNĚ ZÁVAZNÁ VYHLÁŠKA Č. 7/2015, KTEROU SE STANOVÍ PODMÍNKY K ZABEZPEČENÍ POŽÁRNÍ OCHRANY PŘI AKCÍCH, KTERÝCH SE ZÚČASTNÍ VĚTŠÍ POČET OSOB</t>
  </si>
  <si>
    <t>2015-12-10</t>
  </si>
  <si>
    <t>požární ochrana - podmínky při akcích</t>
  </si>
  <si>
    <t>zákon č. 133/1985 Sb., o požární ochraně - § 29 odst. 1 písm. o) bod 2</t>
  </si>
  <si>
    <t>1153016922</t>
  </si>
  <si>
    <t>3/2020</t>
  </si>
  <si>
    <t>Obecně závazná vyhláška statutárního města Pardubice č. 3/2020, kterou se mění Obecně závazná vyhláška č. 7/2019, o místním poplatku ze psů</t>
  </si>
  <si>
    <t>2020-05-01</t>
  </si>
  <si>
    <t>1152999994</t>
  </si>
  <si>
    <t>7/2019</t>
  </si>
  <si>
    <t>Obecně závazná vyhláška statutárního města Pardubice č. 7/2019 o místním poplatku ze psů</t>
  </si>
  <si>
    <t>3/2020: Obecně závazná vyhláška statutárního města Pardubice č. 3/2020, kterou se mění Obecně závazná vyhláška č. 7/2019, o místním poplatku ze psů</t>
  </si>
  <si>
    <t>8/2023: Obecně závazná vyhláška statutárního města Pardubice o místním poplatku ze psů</t>
  </si>
  <si>
    <t>1152975950</t>
  </si>
  <si>
    <t>Obecně závazná vyhláška č. 12/2013 o vedení technické mapy Pardubic</t>
  </si>
  <si>
    <t>2014-01-01</t>
  </si>
  <si>
    <t>technická mapa</t>
  </si>
  <si>
    <t xml:space="preserve">zákon č. 200/1994 Sb., o zeměměřictví a o změně a doplnění některých zákonů souvisejících s jeho zavedením - § 20 odst. 3 </t>
  </si>
  <si>
    <t>1152973567</t>
  </si>
  <si>
    <t>8/2019</t>
  </si>
  <si>
    <t>OBECNĚ ZÁVAZNÁ VYHLÁŠKA STATUTÁRNÍHO MĚSTA PARDUBIC Č. 8/2019, O MÍSTNÍM POPLATKU ZA POVOLENÍ K VJEZDU S MOTOROVÝM VOZIDLEM DO VYBRANÝCH MÍST A ČÁSTÍ MĚST</t>
  </si>
  <si>
    <t>1152371292</t>
  </si>
  <si>
    <t>1/2018</t>
  </si>
  <si>
    <t>Obecně závazná vyhláška č. 1/2018, kterou se vydává požární řád statutárního města Pardubic</t>
  </si>
  <si>
    <t>2018-03-21</t>
  </si>
  <si>
    <t>požární ochrana - požární řád</t>
  </si>
  <si>
    <t>zákon č. 133/1985 Sb., o požární ochraně - § 29 odst. 1 písm. o) bod 1</t>
  </si>
  <si>
    <t>1152366493</t>
  </si>
  <si>
    <t>6/2012</t>
  </si>
  <si>
    <t>Obecně závazná vyhláška č. 6/2012 o stanovení výše koeficientů pro výpočet sazby daně z nemovitostí na území města Pardubic</t>
  </si>
  <si>
    <t>2013-01-01</t>
  </si>
  <si>
    <t>daň z nemovitých věcí - koeficient u pozemků; daň z nemovitých věcí - koeficient u staveb a jednotek; daň z nemovitých věcí - koeficient u staveb a jednotek; daň z nemovitých věcí - místní koeficient</t>
  </si>
  <si>
    <t>zákon č. 338/1992 Sb., o dani z nemovitých věcí - § 6 odst. 4 písm. b); zákon č. 338/1992 Sb., o dani z nemovitých věcí - § 11 odst. 3 písm. a)  ; zákon č. 338/1992 Sb., o dani z nemovitých věcí - § 11 odst. 3 písm. b)  ; zákon č. 338/1992 Sb., o dani z nemovitých věcí - § 12</t>
  </si>
  <si>
    <t>9/2024: o úpravě koeficientů daně z nemovitých věcí</t>
  </si>
  <si>
    <t>1150738993</t>
  </si>
  <si>
    <t>7/2021</t>
  </si>
  <si>
    <t xml:space="preserve">OBECNĚ ZÁVAZNÁ VYHLÁŠKA STATUTÁRNÍHO MĚSTA PARDUBIC Č. 7/2021, O MÍSTNÍM POPLATKU ZA OBECNÍ SYSTÉM ODPADOVÉHO HOSPODÁŘSTVÍ </t>
  </si>
  <si>
    <t>2022-01-01</t>
  </si>
  <si>
    <t>12/2023: Obecně závazná vyhláška statutárního města Pardubice o místním poplatku za obecní systém odpadového hospodářství</t>
  </si>
  <si>
    <t>1150622928</t>
  </si>
  <si>
    <t>4/2020</t>
  </si>
  <si>
    <t>OBECNĚ ZÁVAZNÁ VYHLÁŠKA STATUTÁRNÍHO MĚSTA PARDUBIC Č. 4/2020, KTEROU SE MĚNÍ OBECNĚ ZÁVAZNÁ VYHLÁŠKA Č. 9/2019, O MÍSTNÍM POPLATKU ZA UŽÍVÁNÍ VEŘEJNÉHO PROSTRANSTVÍ</t>
  </si>
  <si>
    <t>1150590923</t>
  </si>
  <si>
    <t>9/2019</t>
  </si>
  <si>
    <t>OBECNĚ ZÁVAZNÁ VYHLÁŠKA STATUTÁRNÍHO MĚSTA PARDUBIC Č. 9/2019, O MÍSTNÍM POPLATKU ZA UŽÍVÁNÍ VEŘEJNÉHO PROSTRANSTVÍ</t>
  </si>
  <si>
    <t>4/2020: OBECNĚ ZÁVAZNÁ VYHLÁŠKA STATUTÁRNÍHO MĚSTA PARDUBIC Č. 4/2020, KTEROU SE MĚNÍ OBECNĚ ZÁVAZNÁ VYHLÁŠKA Č. 9/2019, O MÍSTNÍM POPLATKU ZA UŽÍVÁNÍ VEŘEJNÉHO PROSTRANSTVÍ</t>
  </si>
  <si>
    <t>10/2023: Obecně závazná vyhláška statutárního města Pardubice o místním poplatku za užívání veřejného prostranství</t>
  </si>
  <si>
    <t>1150586816</t>
  </si>
  <si>
    <t>1/2017</t>
  </si>
  <si>
    <t>OBECNĚ ZÁVAZNÁ VYHLÁŠKA Č. 1/2017, KTEROU SE STANOVÍ ŠKOLSKÉ OBVODY MATEŘSKÝCH ŠKOL ZŘÍZENÝCH STATUTÁRNÍM MĚSTEM PARDUBICE</t>
  </si>
  <si>
    <t>2017-03-17</t>
  </si>
  <si>
    <t>1/2023: OBECNĚ ZÁVAZNÁ VYHLÁŠKA, KTEROU SE MĚNÍ  OBECNĚ ZÁVAZNÁ VYHLÁŠKA Č. 1/2017, KTEROU SE STANOVÍ ŠKOLSKÉ OBVODY MATEŘSKÝCH ŠKOL ZŘÍZENÝCH STATUTÁRNÍM MĚSTEM PARDUBICE</t>
  </si>
  <si>
    <t>5/2025: kterou se stanoví školské obvody mateřských škol zřízených statutárním městem Pardubice a část společného školského obvodu mateřské školy zřízené statutárním městem Pardubice</t>
  </si>
  <si>
    <t>1150368845</t>
  </si>
  <si>
    <t>12/2022</t>
  </si>
  <si>
    <t>Nařízení statutárního města Pardubic, kterým se stanoví maximální ceny některých služeb krematoria</t>
  </si>
  <si>
    <t>2023-01-01</t>
  </si>
  <si>
    <t>2/2022: Nařízení statutárního města Pardubice, kterým se stanoví maximální ceny některých služeb krematoria</t>
  </si>
  <si>
    <t>1116299496</t>
  </si>
  <si>
    <t>11/2022</t>
  </si>
  <si>
    <t>Nařízení, kterým se mění nařízení č. 9/2009 o provádění zimní údržby na místních komunikací na území města Pardubic</t>
  </si>
  <si>
    <t>2022-11-09</t>
  </si>
  <si>
    <t>1097678070</t>
  </si>
  <si>
    <t>10/2022</t>
  </si>
  <si>
    <t>Obecně závazná vyhláška, kterou se mění OZV č. 6/2022, o regulaci provozování hazardních her</t>
  </si>
  <si>
    <t>2022-10-12</t>
  </si>
  <si>
    <t xml:space="preserve">zákon č. 186/2016 Sb., o hazardních hrách - § 12 </t>
  </si>
  <si>
    <t>1087173126</t>
  </si>
  <si>
    <t>9/2022</t>
  </si>
  <si>
    <t>Nařízení, kterým se stanoví maximální ceny za nucené odtahy vozidel, včetně jejich střežení na určeném parkovišti</t>
  </si>
  <si>
    <t>2022-10-01</t>
  </si>
  <si>
    <t>regulace cen - stanovení maximálních cen, pokud nejsou stanoveny ministerstvem</t>
  </si>
  <si>
    <t>zákon č. 265/1991 Sb., o působnosti orgánů České republiky v oblasti cen - § 4a odst. 1 písm. a)</t>
  </si>
  <si>
    <t>Vyřazeno</t>
  </si>
  <si>
    <t>1078816334</t>
  </si>
  <si>
    <t>8/2022</t>
  </si>
  <si>
    <t>Nařízení, kterým se mění Nařízení č. 1/2003 o tržním řádu, ve znění pozdějších předpisů</t>
  </si>
  <si>
    <t>2022-09-06</t>
  </si>
  <si>
    <t>1074087629</t>
  </si>
  <si>
    <t>7/2022</t>
  </si>
  <si>
    <t>OBECNĚ ZÁVAZNÁ VYHLÁŠKA,  KTEROU SE MĚNÍ OBECNĚ ZÁVAZNÁ VYHLÁŠKA Č. 13/2006  O VEŘEJNÉM POŘÁDKU, VE ZNĚNÍ OBECNĚ ZÁVAZNÝCH VYHLÁŠEK</t>
  </si>
  <si>
    <t>2022-07-13</t>
  </si>
  <si>
    <t>4/2023: OBECNĚ ZÁVAZNÁ VYHLÁŠKA STATUTÁRNÍHO MĚSTA PARDUBICE  O VEŘEJNÉM POŘÁDKU; 4/2023: OBECNĚ ZÁVAZNÁ VYHLÁŠKA STATUTÁRNÍHO MĚSTA PARDUBICE  O VEŘEJNÉM POŘÁDKU; 4/2023: OBECNĚ ZÁVAZNÁ VYHLÁŠKA STATUTÁRNÍHO MĚSTA PARDUBICE  O VEŘEJNÉM POŘÁDKU; 4/2023: OBECNĚ ZÁVAZNÁ VYHLÁŠKA STATUTÁRNÍHO MĚSTA PARDUBICE  O VEŘEJNÉM POŘÁDKU; 4/2023: OBECNĚ ZÁVAZNÁ VYHLÁŠKA STATUTÁRNÍHO MĚSTA PARDUBICE  O VEŘEJNÉM POŘÁDKU; 4/2023: OBECNĚ ZÁVAZNÁ VYHLÁŠKA STATUTÁRNÍHO MĚSTA PARDUBICE  O VEŘEJNÉM POŘÁDKU; 4/2023: OBECNĚ ZÁVAZNÁ VYHLÁŠKA STATUTÁRNÍHO MĚSTA PARDUBICE  O VEŘEJNÉM POŘÁDKU</t>
  </si>
  <si>
    <t>1055283033</t>
  </si>
  <si>
    <t>6/2022</t>
  </si>
  <si>
    <t>Obecně závazná vyhláška o regulaci provozování hazardních her</t>
  </si>
  <si>
    <t>2022-07-01</t>
  </si>
  <si>
    <t>10/2022: Obecně závazná vyhláška, kterou se mění OZV č. 6/2022, o regulaci provozování hazardních her; 9/2025: kterou se mění Obecně závazná vyhláška č. 6/2022, o regulaci provozování hazardních her, ve znění Obecně závazné vyhlášky č. 10/2022</t>
  </si>
  <si>
    <t>1046311487</t>
  </si>
  <si>
    <t>5/2022</t>
  </si>
  <si>
    <t>Obecně závazná vyhláška, kterou se mění Obecně závazná vyhláška č. 13/2006, o veřejném pořádku, ve znění pozdějších předpisů</t>
  </si>
  <si>
    <t>2022-05-17</t>
  </si>
  <si>
    <t>7/2022: OBECNĚ ZÁVAZNÁ VYHLÁŠKA,  KTEROU SE MĚNÍ OBECNĚ ZÁVAZNÁ VYHLÁŠKA Č. 13/2006  O VEŘEJNÉM POŘÁDKU, VE ZNĚNÍ OBECNĚ ZÁVAZNÝCH VYHLÁŠEK</t>
  </si>
  <si>
    <t>1033735560</t>
  </si>
  <si>
    <t>4/2022</t>
  </si>
  <si>
    <t>Nařízení o placeném stání na místních komunikacích</t>
  </si>
  <si>
    <t>2022-05-01</t>
  </si>
  <si>
    <t>3/2024: KTERÝM SE VYMEZUJÍ OBLASTI, VE KTERÝCH LZE MÍSTNÍ KOMUNIKACE NEBO JEJICH URČENÉ ÚSEKY UŽÍT K STÁNÍ VOZIDLA ZA CENU SJEDNANOU; 1/2025: o placeném stání na místních komunikacích</t>
  </si>
  <si>
    <t>1026289281</t>
  </si>
  <si>
    <t>3/2022</t>
  </si>
  <si>
    <t>OBECNĚ ZÁVAZNÁ VYHLÁŠKA, KTEROU SE MĚNÍ OBECNĚ ZÁVAZNÁ VYHLÁŠKA Č. 2/2018, KTEROU SE STANOVÍ ŠKOLSKÉ OBVODY A ČÁSTI ŠKOLSKÝCH OBVODŮ ZÁKLADNÍCH ŠKOL ZŘÍZENÝCH STATUTÁRNÍM MĚSTEM PARDUBICE, VE ZNĚNÍ OBECNĚ ZÁVAZNÉ VYHLÁŠKY Č. 1/2021</t>
  </si>
  <si>
    <t>2022-04-15</t>
  </si>
  <si>
    <t>1023509540</t>
  </si>
  <si>
    <t>2/2022</t>
  </si>
  <si>
    <t>Nařízení statutárního města Pardubice, kterým se stanoví maximální ceny některých služeb krematoria</t>
  </si>
  <si>
    <t>2022-04-01</t>
  </si>
  <si>
    <t>12/2022: Nařízení statutárního města Pardubic, kterým se stanoví maximální ceny některých služeb krematoria</t>
  </si>
  <si>
    <t>1016179551</t>
  </si>
  <si>
    <t>1/2022</t>
  </si>
  <si>
    <t>Novela Statutu města</t>
  </si>
  <si>
    <t>2022-03-16</t>
  </si>
  <si>
    <t>3/2023: OBECNĚ ZÁVAZNÁ VYHLÁŠKA,  KTEROU SE MĚNÍ OBECNĚ ZÁVAZNÁ VYHLÁŠKA Č. 4/2019,  KTEROU SE VYDÁVÁ STATUT MĚSTA PARDUBIC, VE ZNĚNÍ OBECNĚ ZÁVAZNÝCH VYHLÁŠEK Č. 7/2020, Č. 2/2021, Č. 5/2021 A Č. 1/2022</t>
  </si>
  <si>
    <t>1008977910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</si>
</sst>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9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8.7109375" customWidth="1"/>
    <col min="2" max="2" width="10.7109375" customWidth="1"/>
    <col min="3" max="3" width="9.7109375" customWidth="1"/>
    <col min="4" max="4" width="17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36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10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46111</v>
      </c>
      <c r="I2" s="1">
        <v>46114.39172805712</v>
      </c>
      <c r="J2" t="s">
        <v>30</v>
      </c>
      <c r="K2" t="s">
        <v>31</v>
      </c>
      <c r="M2" t="s">
        <v>32</v>
      </c>
      <c r="N2" t="s">
        <v>33</v>
      </c>
      <c r="O2" t="s">
        <v>34</v>
      </c>
      <c r="S2" t="b">
        <v>1</v>
      </c>
      <c r="U2" s="2">
        <f>HYPERLINK("https://sbirkapp.gov.cz/detail/SPPWHELJAUCYHTOK", "https://sbirkapp.gov.cz/detail/SPPWHELJAUCYHTOK")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29</v>
      </c>
      <c r="H3" s="1">
        <v>46006</v>
      </c>
      <c r="I3" s="1">
        <v>46021.39031473123</v>
      </c>
      <c r="J3" t="s">
        <v>37</v>
      </c>
      <c r="K3" t="s">
        <v>31</v>
      </c>
      <c r="M3" t="s">
        <v>38</v>
      </c>
      <c r="N3" t="s">
        <v>39</v>
      </c>
      <c r="O3" t="s">
        <v>34</v>
      </c>
      <c r="S3" t="b">
        <v>1</v>
      </c>
      <c r="U3" s="2">
        <f>HYPERLINK("https://sbirkapp.gov.cz/detail/SPPK32EEGD6NNWOQ", "https://sbirkapp.gov.cz/detail/SPPK32EEGD6NNWOQ")</f>
        <v>0</v>
      </c>
      <c r="V3" t="s">
        <v>40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46006</v>
      </c>
      <c r="I4" s="1">
        <v>46009.52604482619</v>
      </c>
      <c r="J4" t="s">
        <v>43</v>
      </c>
      <c r="K4" t="s">
        <v>31</v>
      </c>
      <c r="M4" t="s">
        <v>44</v>
      </c>
      <c r="N4" t="s">
        <v>45</v>
      </c>
      <c r="O4" t="s">
        <v>46</v>
      </c>
      <c r="S4" t="b">
        <v>1</v>
      </c>
      <c r="U4" s="2">
        <f>HYPERLINK("https://sbirkapp.gov.cz/detail/SPPPZ42EXKO722SY", "https://sbirkapp.gov.cz/detail/SPPPZ42EXKO722SY")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49</v>
      </c>
      <c r="G5" t="s">
        <v>50</v>
      </c>
      <c r="H5" s="1">
        <v>45966</v>
      </c>
      <c r="I5" s="1">
        <v>45971.56434967782</v>
      </c>
      <c r="J5" t="s">
        <v>51</v>
      </c>
      <c r="K5" t="s">
        <v>31</v>
      </c>
      <c r="M5" t="s">
        <v>52</v>
      </c>
      <c r="N5" t="s">
        <v>53</v>
      </c>
      <c r="O5" t="s">
        <v>54</v>
      </c>
      <c r="S5" t="b">
        <v>1</v>
      </c>
      <c r="U5" s="2">
        <f>HYPERLINK("https://sbirkapp.gov.cz/detail/SPPHLPKGNOFSKJBW", "https://sbirkapp.gov.cz/detail/SPPHLPKGNOFSKJBW")</f>
        <v>0</v>
      </c>
      <c r="V5" t="s">
        <v>55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57</v>
      </c>
      <c r="H6" s="1">
        <v>45950</v>
      </c>
      <c r="I6" s="1">
        <v>45954.43443153481</v>
      </c>
      <c r="J6" t="s">
        <v>58</v>
      </c>
      <c r="K6" t="s">
        <v>31</v>
      </c>
      <c r="M6" t="s">
        <v>44</v>
      </c>
      <c r="N6" t="s">
        <v>45</v>
      </c>
      <c r="O6" t="s">
        <v>46</v>
      </c>
      <c r="S6" t="b">
        <v>1</v>
      </c>
      <c r="U6" s="2">
        <f>HYPERLINK("https://sbirkapp.gov.cz/detail/SPPKUSWJTYLQ7NRS", "https://sbirkapp.gov.cz/detail/SPPKUSWJTYLQ7NRS")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49</v>
      </c>
      <c r="G7" t="s">
        <v>61</v>
      </c>
      <c r="H7" s="1">
        <v>45861</v>
      </c>
      <c r="I7" s="1">
        <v>45874.58323613183</v>
      </c>
      <c r="J7" t="s">
        <v>62</v>
      </c>
      <c r="K7" t="s">
        <v>31</v>
      </c>
      <c r="M7" t="s">
        <v>63</v>
      </c>
      <c r="N7" t="s">
        <v>64</v>
      </c>
      <c r="P7" t="s">
        <v>65</v>
      </c>
      <c r="S7" t="b">
        <v>1</v>
      </c>
      <c r="U7" s="2">
        <f>HYPERLINK("https://sbirkapp.gov.cz/detail/SPPFFQXZPFXCHAL6", "https://sbirkapp.gov.cz/detail/SPPFFQXZPFXCHAL6")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49</v>
      </c>
      <c r="G8" t="s">
        <v>68</v>
      </c>
      <c r="H8" s="1">
        <v>45861</v>
      </c>
      <c r="I8" s="1">
        <v>45874.57537948362</v>
      </c>
      <c r="J8" t="s">
        <v>62</v>
      </c>
      <c r="K8" t="s">
        <v>31</v>
      </c>
      <c r="M8" t="s">
        <v>63</v>
      </c>
      <c r="N8" t="s">
        <v>64</v>
      </c>
      <c r="P8" t="s">
        <v>69</v>
      </c>
      <c r="S8" t="b">
        <v>1</v>
      </c>
      <c r="U8" s="2">
        <f>HYPERLINK("https://sbirkapp.gov.cz/detail/SPPQZMLQKV6MCKII", "https://sbirkapp.gov.cz/detail/SPPQZMLQKV6MCKII")</f>
        <v>0</v>
      </c>
      <c r="V8" t="s">
        <v>70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71</v>
      </c>
      <c r="F9" t="s">
        <v>28</v>
      </c>
      <c r="G9" t="s">
        <v>72</v>
      </c>
      <c r="H9" s="1">
        <v>45831</v>
      </c>
      <c r="I9" s="1">
        <v>45834.42233907733</v>
      </c>
      <c r="J9" t="s">
        <v>73</v>
      </c>
      <c r="K9" t="s">
        <v>31</v>
      </c>
      <c r="M9" t="s">
        <v>32</v>
      </c>
      <c r="N9" t="s">
        <v>33</v>
      </c>
      <c r="O9" t="s">
        <v>34</v>
      </c>
      <c r="S9" t="b">
        <v>1</v>
      </c>
      <c r="U9" s="2">
        <f>HYPERLINK("https://sbirkapp.gov.cz/detail/SPPBXPJ4DSCED44M", "https://sbirkapp.gov.cz/detail/SPPBXPJ4DSCED44M")</f>
        <v>0</v>
      </c>
      <c r="V9" t="s">
        <v>74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75</v>
      </c>
      <c r="F10" t="s">
        <v>28</v>
      </c>
      <c r="G10" t="s">
        <v>76</v>
      </c>
      <c r="H10" s="1">
        <v>45747</v>
      </c>
      <c r="I10" s="1">
        <v>45750.42364274902</v>
      </c>
      <c r="J10" t="s">
        <v>77</v>
      </c>
      <c r="K10" t="s">
        <v>31</v>
      </c>
      <c r="M10" t="s">
        <v>78</v>
      </c>
      <c r="N10" t="s">
        <v>79</v>
      </c>
      <c r="P10" t="s">
        <v>80</v>
      </c>
      <c r="S10" t="b">
        <v>1</v>
      </c>
      <c r="U10" s="2">
        <f>HYPERLINK("https://sbirkapp.gov.cz/detail/SPPLFMHGH2NPOMIM", "https://sbirkapp.gov.cz/detail/SPPLFMHGH2NPOMIM")</f>
        <v>0</v>
      </c>
      <c r="V10" t="s">
        <v>81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82</v>
      </c>
      <c r="F11" t="s">
        <v>28</v>
      </c>
      <c r="G11" t="s">
        <v>83</v>
      </c>
      <c r="H11" s="1">
        <v>45747</v>
      </c>
      <c r="I11" s="1">
        <v>45750.3775758466</v>
      </c>
      <c r="J11" t="s">
        <v>84</v>
      </c>
      <c r="K11" t="s">
        <v>31</v>
      </c>
      <c r="M11" t="s">
        <v>85</v>
      </c>
      <c r="N11" t="s">
        <v>86</v>
      </c>
      <c r="O11" t="s">
        <v>87</v>
      </c>
      <c r="S11" t="b">
        <v>1</v>
      </c>
      <c r="U11" s="2">
        <f>HYPERLINK("https://sbirkapp.gov.cz/detail/SPPNRJUEWK3D5XT6", "https://sbirkapp.gov.cz/detail/SPPNRJUEWK3D5XT6")</f>
        <v>0</v>
      </c>
      <c r="V11" t="s">
        <v>88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89</v>
      </c>
      <c r="F12" t="s">
        <v>28</v>
      </c>
      <c r="G12" t="s">
        <v>90</v>
      </c>
      <c r="H12" s="1">
        <v>45747</v>
      </c>
      <c r="I12" s="1">
        <v>45749.62231590487</v>
      </c>
      <c r="J12" t="s">
        <v>91</v>
      </c>
      <c r="K12" t="s">
        <v>31</v>
      </c>
      <c r="M12" t="s">
        <v>92</v>
      </c>
      <c r="N12" t="s">
        <v>93</v>
      </c>
      <c r="O12" t="s">
        <v>94</v>
      </c>
      <c r="S12" t="b">
        <v>1</v>
      </c>
      <c r="U12" s="2">
        <f>HYPERLINK("https://sbirkapp.gov.cz/detail/SPPRVS7OQZKPHH74", "https://sbirkapp.gov.cz/detail/SPPRVS7OQZKPHH74")</f>
        <v>0</v>
      </c>
      <c r="V12" t="s">
        <v>95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96</v>
      </c>
      <c r="F13" t="s">
        <v>28</v>
      </c>
      <c r="G13" t="s">
        <v>97</v>
      </c>
      <c r="H13" s="1">
        <v>45747</v>
      </c>
      <c r="I13" s="1">
        <v>45749.56684879339</v>
      </c>
      <c r="J13" t="s">
        <v>91</v>
      </c>
      <c r="K13" t="s">
        <v>31</v>
      </c>
      <c r="M13" t="s">
        <v>44</v>
      </c>
      <c r="N13" t="s">
        <v>45</v>
      </c>
      <c r="O13" t="s">
        <v>46</v>
      </c>
      <c r="S13" t="b">
        <v>1</v>
      </c>
      <c r="U13" s="2">
        <f>HYPERLINK("https://sbirkapp.gov.cz/detail/SPPE227JWDO6R4OC", "https://sbirkapp.gov.cz/detail/SPPE227JWDO6R4OC")</f>
        <v>0</v>
      </c>
      <c r="V13" t="s">
        <v>98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99</v>
      </c>
      <c r="F14" t="s">
        <v>28</v>
      </c>
      <c r="G14" t="s">
        <v>100</v>
      </c>
      <c r="H14" s="1">
        <v>45747</v>
      </c>
      <c r="I14" s="1">
        <v>45748.56884033275</v>
      </c>
      <c r="J14" t="s">
        <v>101</v>
      </c>
      <c r="K14" t="s">
        <v>31</v>
      </c>
      <c r="M14" t="s">
        <v>102</v>
      </c>
      <c r="N14" t="s">
        <v>103</v>
      </c>
      <c r="O14" t="s">
        <v>34</v>
      </c>
      <c r="S14" t="b">
        <v>1</v>
      </c>
      <c r="U14" s="2">
        <f>HYPERLINK("https://sbirkapp.gov.cz/detail/SPP7TYLVBG4ZLEJE", "https://sbirkapp.gov.cz/detail/SPP7TYLVBG4ZLEJE")</f>
        <v>0</v>
      </c>
      <c r="V14" t="s">
        <v>104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105</v>
      </c>
      <c r="F15" t="s">
        <v>49</v>
      </c>
      <c r="G15" t="s">
        <v>106</v>
      </c>
      <c r="H15" s="1">
        <v>45747</v>
      </c>
      <c r="I15" s="1">
        <v>45747.59273041472</v>
      </c>
      <c r="J15" t="s">
        <v>107</v>
      </c>
      <c r="K15" t="s">
        <v>31</v>
      </c>
      <c r="M15" t="s">
        <v>63</v>
      </c>
      <c r="N15" t="s">
        <v>64</v>
      </c>
      <c r="P15" t="s">
        <v>108</v>
      </c>
      <c r="R15" t="s">
        <v>109</v>
      </c>
      <c r="S15" t="b">
        <v>0</v>
      </c>
      <c r="T15" s="1">
        <v>45931</v>
      </c>
      <c r="U15" s="2">
        <f>HYPERLINK("https://sbirkapp.gov.cz/detail/SPPT5IDT7HVEZXLK", "https://sbirkapp.gov.cz/detail/SPPT5IDT7HVEZXLK")</f>
        <v>0</v>
      </c>
      <c r="V15" t="s">
        <v>110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111</v>
      </c>
      <c r="F16" t="s">
        <v>28</v>
      </c>
      <c r="G16" t="s">
        <v>112</v>
      </c>
      <c r="H16" s="1">
        <v>45712</v>
      </c>
      <c r="I16" s="1">
        <v>45716.59414492553</v>
      </c>
      <c r="J16" t="s">
        <v>107</v>
      </c>
      <c r="K16" t="s">
        <v>31</v>
      </c>
      <c r="M16" t="s">
        <v>113</v>
      </c>
      <c r="N16" t="s">
        <v>114</v>
      </c>
      <c r="P16" t="s">
        <v>115</v>
      </c>
      <c r="S16" t="b">
        <v>1</v>
      </c>
      <c r="U16" s="2">
        <f>HYPERLINK("https://sbirkapp.gov.cz/detail/SPP2UWOTDLQS46XK", "https://sbirkapp.gov.cz/detail/SPP2UWOTDLQS46XK")</f>
        <v>0</v>
      </c>
      <c r="V16" t="s">
        <v>116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117</v>
      </c>
      <c r="F17" t="s">
        <v>49</v>
      </c>
      <c r="G17" t="s">
        <v>106</v>
      </c>
      <c r="H17" s="1">
        <v>45707</v>
      </c>
      <c r="I17" s="1">
        <v>45715.40868033445</v>
      </c>
      <c r="J17" t="s">
        <v>84</v>
      </c>
      <c r="K17" t="s">
        <v>31</v>
      </c>
      <c r="M17" t="s">
        <v>63</v>
      </c>
      <c r="N17" t="s">
        <v>64</v>
      </c>
      <c r="R17" t="s">
        <v>65</v>
      </c>
      <c r="S17" t="b">
        <v>0</v>
      </c>
      <c r="T17" s="1">
        <v>45748</v>
      </c>
      <c r="U17" s="2">
        <f>HYPERLINK("https://sbirkapp.gov.cz/detail/SPPFFRHANITBGXGE", "https://sbirkapp.gov.cz/detail/SPPFFRHANITBGXGE")</f>
        <v>0</v>
      </c>
      <c r="V17" t="s">
        <v>118</v>
      </c>
      <c r="W17">
        <v>2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119</v>
      </c>
      <c r="F18" t="s">
        <v>49</v>
      </c>
      <c r="G18" t="s">
        <v>68</v>
      </c>
      <c r="H18" s="1">
        <v>45707</v>
      </c>
      <c r="I18" s="1">
        <v>45715.40642434147</v>
      </c>
      <c r="J18" t="s">
        <v>84</v>
      </c>
      <c r="K18" t="s">
        <v>31</v>
      </c>
      <c r="M18" t="s">
        <v>63</v>
      </c>
      <c r="N18" t="s">
        <v>64</v>
      </c>
      <c r="P18" t="s">
        <v>69</v>
      </c>
      <c r="R18" t="s">
        <v>65</v>
      </c>
      <c r="S18" t="b">
        <v>0</v>
      </c>
      <c r="T18" s="1">
        <v>45748</v>
      </c>
      <c r="U18" s="2">
        <f>HYPERLINK("https://sbirkapp.gov.cz/detail/SPPOKLBDILHYQVVQ", "https://sbirkapp.gov.cz/detail/SPPOKLBDILHYQVVQ")</f>
        <v>0</v>
      </c>
      <c r="V18" t="s">
        <v>120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121</v>
      </c>
      <c r="F19" t="s">
        <v>49</v>
      </c>
      <c r="G19" t="s">
        <v>106</v>
      </c>
      <c r="H19" s="1">
        <v>45679</v>
      </c>
      <c r="I19" s="1">
        <v>45686.65936506997</v>
      </c>
      <c r="J19" t="s">
        <v>107</v>
      </c>
      <c r="K19" t="s">
        <v>31</v>
      </c>
      <c r="M19" t="s">
        <v>63</v>
      </c>
      <c r="N19" t="s">
        <v>64</v>
      </c>
      <c r="R19" t="s">
        <v>122</v>
      </c>
      <c r="S19" t="b">
        <v>0</v>
      </c>
      <c r="T19" s="1">
        <v>45748</v>
      </c>
      <c r="U19" s="2">
        <f>HYPERLINK("https://sbirkapp.gov.cz/detail/SPPMAOLRK7DBXG7Q", "https://sbirkapp.gov.cz/detail/SPPMAOLRK7DBXG7Q")</f>
        <v>0</v>
      </c>
      <c r="V19" t="s">
        <v>123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124</v>
      </c>
      <c r="F20" t="s">
        <v>49</v>
      </c>
      <c r="G20" t="s">
        <v>68</v>
      </c>
      <c r="H20" s="1">
        <v>45679</v>
      </c>
      <c r="I20" s="1">
        <v>45686.53146689662</v>
      </c>
      <c r="J20" t="s">
        <v>107</v>
      </c>
      <c r="K20" t="s">
        <v>31</v>
      </c>
      <c r="M20" t="s">
        <v>63</v>
      </c>
      <c r="N20" t="s">
        <v>64</v>
      </c>
      <c r="P20" t="s">
        <v>125</v>
      </c>
      <c r="R20" t="s">
        <v>126</v>
      </c>
      <c r="S20" t="b">
        <v>0</v>
      </c>
      <c r="T20" s="1">
        <v>45778</v>
      </c>
      <c r="U20" s="2">
        <f>HYPERLINK("https://sbirkapp.gov.cz/detail/SPP324NM73OONBRA", "https://sbirkapp.gov.cz/detail/SPP324NM73OONBRA")</f>
        <v>0</v>
      </c>
      <c r="V20" t="s">
        <v>127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128</v>
      </c>
      <c r="F21" t="s">
        <v>49</v>
      </c>
      <c r="G21" t="s">
        <v>50</v>
      </c>
      <c r="H21" s="1">
        <v>45609</v>
      </c>
      <c r="I21" s="1">
        <v>45611.41101258698</v>
      </c>
      <c r="J21" t="s">
        <v>129</v>
      </c>
      <c r="K21" t="s">
        <v>31</v>
      </c>
      <c r="M21" t="s">
        <v>130</v>
      </c>
      <c r="N21" t="s">
        <v>131</v>
      </c>
      <c r="P21" t="s">
        <v>132</v>
      </c>
      <c r="Q21" t="s">
        <v>133</v>
      </c>
      <c r="S21" t="b">
        <v>1</v>
      </c>
      <c r="U21" s="2">
        <f>HYPERLINK("https://sbirkapp.gov.cz/detail/SPPZO2CDY7ONX24W", "https://sbirkapp.gov.cz/detail/SPPZO2CDY7ONX24W")</f>
        <v>0</v>
      </c>
      <c r="V21" t="s">
        <v>134</v>
      </c>
      <c r="W21">
        <v>3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135</v>
      </c>
      <c r="F22" t="s">
        <v>28</v>
      </c>
      <c r="G22" t="s">
        <v>136</v>
      </c>
      <c r="H22" s="1">
        <v>41408</v>
      </c>
      <c r="I22" s="1">
        <v>45581.54628282792</v>
      </c>
      <c r="J22" t="s">
        <v>137</v>
      </c>
      <c r="K22" t="s">
        <v>138</v>
      </c>
      <c r="L22" s="1">
        <v>41408</v>
      </c>
      <c r="M22" t="s">
        <v>139</v>
      </c>
      <c r="N22" t="s">
        <v>140</v>
      </c>
      <c r="R22" t="s">
        <v>141</v>
      </c>
      <c r="S22" t="b">
        <v>0</v>
      </c>
      <c r="T22" s="1">
        <v>45765</v>
      </c>
      <c r="U22" s="2">
        <f>HYPERLINK("https://sbirkapp.gov.cz/detail/SPPW2M4XVC534EUO", "https://sbirkapp.gov.cz/detail/SPPW2M4XVC534EUO")</f>
        <v>0</v>
      </c>
      <c r="V22" t="s">
        <v>142</v>
      </c>
      <c r="W22">
        <v>2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143</v>
      </c>
      <c r="F23" t="s">
        <v>144</v>
      </c>
      <c r="G23" t="s">
        <v>145</v>
      </c>
      <c r="H23" t="s">
        <v>145</v>
      </c>
      <c r="I23" t="s">
        <v>145</v>
      </c>
      <c r="J23" t="s">
        <v>145</v>
      </c>
      <c r="K23" t="s">
        <v>145</v>
      </c>
      <c r="L23" t="s">
        <v>145</v>
      </c>
      <c r="M23" t="s">
        <v>145</v>
      </c>
      <c r="N23" t="s">
        <v>145</v>
      </c>
      <c r="O23" t="s">
        <v>145</v>
      </c>
      <c r="P23" t="s">
        <v>145</v>
      </c>
      <c r="Q23" t="s">
        <v>145</v>
      </c>
      <c r="R23" t="s">
        <v>145</v>
      </c>
      <c r="S23" t="s">
        <v>145</v>
      </c>
      <c r="T23" t="s">
        <v>145</v>
      </c>
      <c r="U23" t="s">
        <v>145</v>
      </c>
      <c r="V23" t="s">
        <v>146</v>
      </c>
      <c r="W23">
        <v>2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147</v>
      </c>
      <c r="F24" t="s">
        <v>28</v>
      </c>
      <c r="G24" t="s">
        <v>148</v>
      </c>
      <c r="H24" s="1">
        <v>38902</v>
      </c>
      <c r="I24" s="1">
        <v>45581.51810255104</v>
      </c>
      <c r="J24" t="s">
        <v>149</v>
      </c>
      <c r="K24" t="s">
        <v>138</v>
      </c>
      <c r="L24" s="1">
        <v>38902</v>
      </c>
      <c r="M24" t="s">
        <v>139</v>
      </c>
      <c r="N24" t="s">
        <v>140</v>
      </c>
      <c r="S24" t="b">
        <v>1</v>
      </c>
      <c r="U24" s="2">
        <f>HYPERLINK("https://sbirkapp.gov.cz/detail/SPP5BQA6D5XKSRP4", "https://sbirkapp.gov.cz/detail/SPP5BQA6D5XKSRP4")</f>
        <v>0</v>
      </c>
      <c r="V24" t="s">
        <v>150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151</v>
      </c>
      <c r="F25" t="s">
        <v>144</v>
      </c>
      <c r="G25" t="s">
        <v>145</v>
      </c>
      <c r="H25" t="s">
        <v>145</v>
      </c>
      <c r="I25" t="s">
        <v>145</v>
      </c>
      <c r="J25" t="s">
        <v>145</v>
      </c>
      <c r="K25" t="s">
        <v>145</v>
      </c>
      <c r="L25" t="s">
        <v>145</v>
      </c>
      <c r="M25" t="s">
        <v>145</v>
      </c>
      <c r="N25" t="s">
        <v>145</v>
      </c>
      <c r="O25" t="s">
        <v>145</v>
      </c>
      <c r="P25" t="s">
        <v>145</v>
      </c>
      <c r="Q25" t="s">
        <v>145</v>
      </c>
      <c r="R25" t="s">
        <v>145</v>
      </c>
      <c r="S25" t="s">
        <v>145</v>
      </c>
      <c r="T25" t="s">
        <v>145</v>
      </c>
      <c r="U25" t="s">
        <v>145</v>
      </c>
      <c r="V25" t="s">
        <v>152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153</v>
      </c>
      <c r="F26" t="s">
        <v>144</v>
      </c>
      <c r="G26" t="s">
        <v>145</v>
      </c>
      <c r="H26" t="s">
        <v>145</v>
      </c>
      <c r="I26" t="s">
        <v>145</v>
      </c>
      <c r="J26" t="s">
        <v>145</v>
      </c>
      <c r="K26" t="s">
        <v>145</v>
      </c>
      <c r="L26" t="s">
        <v>145</v>
      </c>
      <c r="M26" t="s">
        <v>145</v>
      </c>
      <c r="N26" t="s">
        <v>145</v>
      </c>
      <c r="O26" t="s">
        <v>145</v>
      </c>
      <c r="P26" t="s">
        <v>145</v>
      </c>
      <c r="Q26" t="s">
        <v>145</v>
      </c>
      <c r="R26" t="s">
        <v>145</v>
      </c>
      <c r="S26" t="s">
        <v>145</v>
      </c>
      <c r="T26" t="s">
        <v>145</v>
      </c>
      <c r="U26" t="s">
        <v>145</v>
      </c>
      <c r="V26" t="s">
        <v>154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155</v>
      </c>
      <c r="F27" t="s">
        <v>144</v>
      </c>
      <c r="G27" t="s">
        <v>145</v>
      </c>
      <c r="H27" t="s">
        <v>145</v>
      </c>
      <c r="I27" t="s">
        <v>145</v>
      </c>
      <c r="J27" t="s">
        <v>145</v>
      </c>
      <c r="K27" t="s">
        <v>145</v>
      </c>
      <c r="L27" t="s">
        <v>145</v>
      </c>
      <c r="M27" t="s">
        <v>145</v>
      </c>
      <c r="N27" t="s">
        <v>145</v>
      </c>
      <c r="O27" t="s">
        <v>145</v>
      </c>
      <c r="P27" t="s">
        <v>145</v>
      </c>
      <c r="Q27" t="s">
        <v>145</v>
      </c>
      <c r="R27" t="s">
        <v>145</v>
      </c>
      <c r="S27" t="s">
        <v>145</v>
      </c>
      <c r="T27" t="s">
        <v>145</v>
      </c>
      <c r="U27" t="s">
        <v>145</v>
      </c>
      <c r="V27" t="s">
        <v>156</v>
      </c>
      <c r="W27">
        <v>1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157</v>
      </c>
      <c r="F28" t="s">
        <v>144</v>
      </c>
      <c r="G28" t="s">
        <v>145</v>
      </c>
      <c r="H28" t="s">
        <v>145</v>
      </c>
      <c r="I28" t="s">
        <v>145</v>
      </c>
      <c r="J28" t="s">
        <v>145</v>
      </c>
      <c r="K28" t="s">
        <v>145</v>
      </c>
      <c r="L28" t="s">
        <v>145</v>
      </c>
      <c r="M28" t="s">
        <v>145</v>
      </c>
      <c r="N28" t="s">
        <v>145</v>
      </c>
      <c r="O28" t="s">
        <v>145</v>
      </c>
      <c r="P28" t="s">
        <v>145</v>
      </c>
      <c r="Q28" t="s">
        <v>145</v>
      </c>
      <c r="R28" t="s">
        <v>145</v>
      </c>
      <c r="S28" t="s">
        <v>145</v>
      </c>
      <c r="T28" t="s">
        <v>145</v>
      </c>
      <c r="U28" t="s">
        <v>145</v>
      </c>
      <c r="V28" t="s">
        <v>158</v>
      </c>
      <c r="W28">
        <v>1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159</v>
      </c>
      <c r="F29" t="s">
        <v>28</v>
      </c>
      <c r="G29" t="s">
        <v>160</v>
      </c>
      <c r="H29" s="1">
        <v>45558</v>
      </c>
      <c r="I29" s="1">
        <v>45559.5704651343</v>
      </c>
      <c r="J29" t="s">
        <v>161</v>
      </c>
      <c r="K29" t="s">
        <v>31</v>
      </c>
      <c r="M29" t="s">
        <v>162</v>
      </c>
      <c r="N29" t="s">
        <v>163</v>
      </c>
      <c r="P29" t="s">
        <v>164</v>
      </c>
      <c r="S29" t="b">
        <v>1</v>
      </c>
      <c r="U29" s="2">
        <f>HYPERLINK("https://sbirkapp.gov.cz/detail/SPP5SZRM25AVQJJI", "https://sbirkapp.gov.cz/detail/SPP5SZRM25AVQJJI")</f>
        <v>0</v>
      </c>
      <c r="V29" t="s">
        <v>165</v>
      </c>
      <c r="W29">
        <v>3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166</v>
      </c>
      <c r="F30" t="s">
        <v>49</v>
      </c>
      <c r="G30" t="s">
        <v>167</v>
      </c>
      <c r="H30" s="1">
        <v>45497</v>
      </c>
      <c r="I30" s="1">
        <v>45499.54028597201</v>
      </c>
      <c r="J30" t="s">
        <v>168</v>
      </c>
      <c r="K30" t="s">
        <v>31</v>
      </c>
      <c r="M30" t="s">
        <v>169</v>
      </c>
      <c r="N30" t="s">
        <v>170</v>
      </c>
      <c r="O30" t="s">
        <v>171</v>
      </c>
      <c r="S30" t="b">
        <v>1</v>
      </c>
      <c r="U30" s="2">
        <f>HYPERLINK("https://sbirkapp.gov.cz/detail/SPPBN5YE33ZBGGR2", "https://sbirkapp.gov.cz/detail/SPPBN5YE33ZBGGR2")</f>
        <v>0</v>
      </c>
      <c r="V30" t="s">
        <v>172</v>
      </c>
      <c r="W30">
        <v>1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173</v>
      </c>
      <c r="F31" t="s">
        <v>49</v>
      </c>
      <c r="G31" t="s">
        <v>174</v>
      </c>
      <c r="H31" s="1">
        <v>45469</v>
      </c>
      <c r="I31" s="1">
        <v>45469.44051273779</v>
      </c>
      <c r="J31" t="s">
        <v>175</v>
      </c>
      <c r="K31" t="s">
        <v>31</v>
      </c>
      <c r="M31" t="s">
        <v>78</v>
      </c>
      <c r="N31" t="s">
        <v>176</v>
      </c>
      <c r="P31" t="s">
        <v>177</v>
      </c>
      <c r="S31" t="b">
        <v>1</v>
      </c>
      <c r="U31" s="2">
        <f>HYPERLINK("https://sbirkapp.gov.cz/detail/SPPTU5U3S7NAOSKY", "https://sbirkapp.gov.cz/detail/SPPTU5U3S7NAOSKY")</f>
        <v>0</v>
      </c>
      <c r="V31" t="s">
        <v>178</v>
      </c>
      <c r="W31">
        <v>2</v>
      </c>
    </row>
    <row r="32" spans="1:23">
      <c r="A32" t="s">
        <v>23</v>
      </c>
      <c r="B32" t="s">
        <v>24</v>
      </c>
      <c r="C32" t="s">
        <v>25</v>
      </c>
      <c r="D32" t="s">
        <v>26</v>
      </c>
      <c r="E32" t="s">
        <v>179</v>
      </c>
      <c r="F32" t="s">
        <v>49</v>
      </c>
      <c r="G32" t="s">
        <v>180</v>
      </c>
      <c r="H32" s="1">
        <v>45469</v>
      </c>
      <c r="I32" s="1">
        <v>45469.4362447876</v>
      </c>
      <c r="J32" t="s">
        <v>175</v>
      </c>
      <c r="K32" t="s">
        <v>31</v>
      </c>
      <c r="M32" t="s">
        <v>78</v>
      </c>
      <c r="N32" t="s">
        <v>176</v>
      </c>
      <c r="P32" t="s">
        <v>181</v>
      </c>
      <c r="S32" t="b">
        <v>1</v>
      </c>
      <c r="U32" s="2">
        <f>HYPERLINK("https://sbirkapp.gov.cz/detail/SPPX4E7VSIYUKTUQ", "https://sbirkapp.gov.cz/detail/SPPX4E7VSIYUKTUQ")</f>
        <v>0</v>
      </c>
      <c r="V32" t="s">
        <v>182</v>
      </c>
      <c r="W32">
        <v>2</v>
      </c>
    </row>
    <row r="33" spans="1:23">
      <c r="A33" t="s">
        <v>23</v>
      </c>
      <c r="B33" t="s">
        <v>24</v>
      </c>
      <c r="C33" t="s">
        <v>25</v>
      </c>
      <c r="D33" t="s">
        <v>26</v>
      </c>
      <c r="E33" t="s">
        <v>183</v>
      </c>
      <c r="F33" t="s">
        <v>28</v>
      </c>
      <c r="G33" t="s">
        <v>42</v>
      </c>
      <c r="H33" s="1">
        <v>45467</v>
      </c>
      <c r="I33" s="1">
        <v>45469.32551322426</v>
      </c>
      <c r="J33" t="s">
        <v>184</v>
      </c>
      <c r="K33" t="s">
        <v>31</v>
      </c>
      <c r="M33" t="s">
        <v>44</v>
      </c>
      <c r="N33" t="s">
        <v>45</v>
      </c>
      <c r="O33" t="s">
        <v>46</v>
      </c>
      <c r="S33" t="b">
        <v>1</v>
      </c>
      <c r="U33" s="2">
        <f>HYPERLINK("https://sbirkapp.gov.cz/detail/SPPCOBYB3FGYAPBO", "https://sbirkapp.gov.cz/detail/SPPCOBYB3FGYAPBO")</f>
        <v>0</v>
      </c>
      <c r="V33" t="s">
        <v>185</v>
      </c>
      <c r="W33">
        <v>1</v>
      </c>
    </row>
    <row r="34" spans="1:23">
      <c r="A34" t="s">
        <v>23</v>
      </c>
      <c r="B34" t="s">
        <v>24</v>
      </c>
      <c r="C34" t="s">
        <v>25</v>
      </c>
      <c r="D34" t="s">
        <v>26</v>
      </c>
      <c r="E34" t="s">
        <v>186</v>
      </c>
      <c r="F34" t="s">
        <v>49</v>
      </c>
      <c r="G34" t="s">
        <v>187</v>
      </c>
      <c r="H34" s="1">
        <v>45448</v>
      </c>
      <c r="I34" s="1">
        <v>45453.58977122982</v>
      </c>
      <c r="J34" t="s">
        <v>188</v>
      </c>
      <c r="K34" t="s">
        <v>31</v>
      </c>
      <c r="M34" t="s">
        <v>63</v>
      </c>
      <c r="N34" t="s">
        <v>64</v>
      </c>
      <c r="R34" t="s">
        <v>189</v>
      </c>
      <c r="S34" t="b">
        <v>0</v>
      </c>
      <c r="T34" s="1">
        <v>45473</v>
      </c>
      <c r="U34" s="2">
        <f>HYPERLINK("https://sbirkapp.gov.cz/detail/SPPB3SSOOQ4RCYI4", "https://sbirkapp.gov.cz/detail/SPPB3SSOOQ4RCYI4")</f>
        <v>0</v>
      </c>
      <c r="V34" t="s">
        <v>190</v>
      </c>
      <c r="W34">
        <v>1</v>
      </c>
    </row>
    <row r="35" spans="1:23">
      <c r="A35" t="s">
        <v>23</v>
      </c>
      <c r="B35" t="s">
        <v>24</v>
      </c>
      <c r="C35" t="s">
        <v>25</v>
      </c>
      <c r="D35" t="s">
        <v>26</v>
      </c>
      <c r="E35" t="s">
        <v>191</v>
      </c>
      <c r="F35" t="s">
        <v>49</v>
      </c>
      <c r="G35" t="s">
        <v>192</v>
      </c>
      <c r="H35" s="1">
        <v>45448</v>
      </c>
      <c r="I35" s="1">
        <v>45453.57269491251</v>
      </c>
      <c r="J35" t="s">
        <v>188</v>
      </c>
      <c r="K35" t="s">
        <v>31</v>
      </c>
      <c r="M35" t="s">
        <v>63</v>
      </c>
      <c r="N35" t="s">
        <v>64</v>
      </c>
      <c r="R35" t="s">
        <v>193</v>
      </c>
      <c r="S35" t="b">
        <v>0</v>
      </c>
      <c r="T35" s="1">
        <v>45473</v>
      </c>
      <c r="U35" s="2">
        <f>HYPERLINK("https://sbirkapp.gov.cz/detail/SPPP5X2PCEGV4DXW", "https://sbirkapp.gov.cz/detail/SPPP5X2PCEGV4DXW")</f>
        <v>0</v>
      </c>
      <c r="V35" t="s">
        <v>194</v>
      </c>
      <c r="W35">
        <v>2</v>
      </c>
    </row>
    <row r="36" spans="1:23">
      <c r="A36" t="s">
        <v>23</v>
      </c>
      <c r="B36" t="s">
        <v>24</v>
      </c>
      <c r="C36" t="s">
        <v>25</v>
      </c>
      <c r="D36" t="s">
        <v>26</v>
      </c>
      <c r="E36" t="s">
        <v>195</v>
      </c>
      <c r="F36" t="s">
        <v>49</v>
      </c>
      <c r="G36" t="s">
        <v>196</v>
      </c>
      <c r="H36" s="1">
        <v>45434</v>
      </c>
      <c r="I36" s="1">
        <v>45440.40089620829</v>
      </c>
      <c r="J36" t="s">
        <v>197</v>
      </c>
      <c r="K36" t="s">
        <v>31</v>
      </c>
      <c r="M36" t="s">
        <v>198</v>
      </c>
      <c r="N36" t="s">
        <v>199</v>
      </c>
      <c r="S36" t="b">
        <v>1</v>
      </c>
      <c r="U36" s="2">
        <f>HYPERLINK("https://sbirkapp.gov.cz/detail/SPPDS55EF6WL7WNC", "https://sbirkapp.gov.cz/detail/SPPDS55EF6WL7WNC")</f>
        <v>0</v>
      </c>
      <c r="V36" t="s">
        <v>200</v>
      </c>
      <c r="W36">
        <v>1</v>
      </c>
    </row>
    <row r="37" spans="1:23">
      <c r="A37" t="s">
        <v>23</v>
      </c>
      <c r="B37" t="s">
        <v>24</v>
      </c>
      <c r="C37" t="s">
        <v>25</v>
      </c>
      <c r="D37" t="s">
        <v>26</v>
      </c>
      <c r="E37" t="s">
        <v>201</v>
      </c>
      <c r="F37" t="s">
        <v>28</v>
      </c>
      <c r="G37" t="s">
        <v>202</v>
      </c>
      <c r="H37" s="1">
        <v>45404</v>
      </c>
      <c r="I37" s="1">
        <v>45405.56582740541</v>
      </c>
      <c r="J37" t="s">
        <v>203</v>
      </c>
      <c r="K37" t="s">
        <v>31</v>
      </c>
      <c r="M37" t="s">
        <v>102</v>
      </c>
      <c r="N37" t="s">
        <v>103</v>
      </c>
      <c r="O37" t="s">
        <v>34</v>
      </c>
      <c r="S37" t="b">
        <v>1</v>
      </c>
      <c r="U37" s="2">
        <f>HYPERLINK("https://sbirkapp.gov.cz/detail/SPPNWZYYSFUJRT3O", "https://sbirkapp.gov.cz/detail/SPPNWZYYSFUJRT3O")</f>
        <v>0</v>
      </c>
      <c r="V37" t="s">
        <v>204</v>
      </c>
      <c r="W37">
        <v>2</v>
      </c>
    </row>
    <row r="38" spans="1:23">
      <c r="A38" t="s">
        <v>23</v>
      </c>
      <c r="B38" t="s">
        <v>24</v>
      </c>
      <c r="C38" t="s">
        <v>25</v>
      </c>
      <c r="D38" t="s">
        <v>26</v>
      </c>
      <c r="E38" t="s">
        <v>151</v>
      </c>
      <c r="F38" t="s">
        <v>49</v>
      </c>
      <c r="G38" t="s">
        <v>205</v>
      </c>
      <c r="H38" s="1">
        <v>43248</v>
      </c>
      <c r="I38" s="1">
        <v>45405.44527445023</v>
      </c>
      <c r="J38" t="s">
        <v>206</v>
      </c>
      <c r="K38" t="s">
        <v>138</v>
      </c>
      <c r="L38" s="1">
        <v>43248</v>
      </c>
      <c r="M38" t="s">
        <v>198</v>
      </c>
      <c r="N38" t="s">
        <v>199</v>
      </c>
      <c r="S38" t="b">
        <v>1</v>
      </c>
      <c r="U38" s="2">
        <f>HYPERLINK("https://sbirkapp.gov.cz/detail/SPPANKNJNQXAJRMY", "https://sbirkapp.gov.cz/detail/SPPANKNJNQXAJRMY")</f>
        <v>0</v>
      </c>
      <c r="V38" t="s">
        <v>207</v>
      </c>
      <c r="W38">
        <v>1</v>
      </c>
    </row>
    <row r="39" spans="1:23">
      <c r="A39" t="s">
        <v>23</v>
      </c>
      <c r="B39" t="s">
        <v>24</v>
      </c>
      <c r="C39" t="s">
        <v>25</v>
      </c>
      <c r="D39" t="s">
        <v>26</v>
      </c>
      <c r="E39" t="s">
        <v>153</v>
      </c>
      <c r="F39" t="s">
        <v>49</v>
      </c>
      <c r="G39" t="s">
        <v>208</v>
      </c>
      <c r="H39" s="1">
        <v>41808</v>
      </c>
      <c r="I39" s="1">
        <v>45405.44316003987</v>
      </c>
      <c r="J39" t="s">
        <v>209</v>
      </c>
      <c r="K39" t="s">
        <v>138</v>
      </c>
      <c r="L39" s="1">
        <v>41808</v>
      </c>
      <c r="M39" t="s">
        <v>198</v>
      </c>
      <c r="N39" t="s">
        <v>199</v>
      </c>
      <c r="S39" t="b">
        <v>1</v>
      </c>
      <c r="U39" s="2">
        <f>HYPERLINK("https://sbirkapp.gov.cz/detail/SPPVIEBUFCRWQG5A", "https://sbirkapp.gov.cz/detail/SPPVIEBUFCRWQG5A")</f>
        <v>0</v>
      </c>
      <c r="V39" t="s">
        <v>210</v>
      </c>
      <c r="W39">
        <v>1</v>
      </c>
    </row>
    <row r="40" spans="1:23">
      <c r="A40" t="s">
        <v>23</v>
      </c>
      <c r="B40" t="s">
        <v>24</v>
      </c>
      <c r="C40" t="s">
        <v>25</v>
      </c>
      <c r="D40" t="s">
        <v>26</v>
      </c>
      <c r="E40" t="s">
        <v>155</v>
      </c>
      <c r="F40" t="s">
        <v>49</v>
      </c>
      <c r="G40" t="s">
        <v>211</v>
      </c>
      <c r="H40" s="1">
        <v>41442</v>
      </c>
      <c r="I40" s="1">
        <v>45405.43732715855</v>
      </c>
      <c r="J40" t="s">
        <v>212</v>
      </c>
      <c r="K40" t="s">
        <v>138</v>
      </c>
      <c r="L40" s="1">
        <v>41442</v>
      </c>
      <c r="M40" t="s">
        <v>198</v>
      </c>
      <c r="N40" t="s">
        <v>199</v>
      </c>
      <c r="S40" t="b">
        <v>1</v>
      </c>
      <c r="U40" s="2">
        <f>HYPERLINK("https://sbirkapp.gov.cz/detail/SPP5SC4YELNUWECC", "https://sbirkapp.gov.cz/detail/SPP5SC4YELNUWECC")</f>
        <v>0</v>
      </c>
      <c r="V40" t="s">
        <v>213</v>
      </c>
      <c r="W40">
        <v>1</v>
      </c>
    </row>
    <row r="41" spans="1:23">
      <c r="A41" t="s">
        <v>23</v>
      </c>
      <c r="B41" t="s">
        <v>24</v>
      </c>
      <c r="C41" t="s">
        <v>25</v>
      </c>
      <c r="D41" t="s">
        <v>26</v>
      </c>
      <c r="E41" t="s">
        <v>214</v>
      </c>
      <c r="F41" t="s">
        <v>49</v>
      </c>
      <c r="G41" t="s">
        <v>215</v>
      </c>
      <c r="H41" s="1">
        <v>42724</v>
      </c>
      <c r="I41" s="1">
        <v>45401.56584087222</v>
      </c>
      <c r="J41" t="s">
        <v>216</v>
      </c>
      <c r="K41" t="s">
        <v>138</v>
      </c>
      <c r="L41" s="1">
        <v>42724</v>
      </c>
      <c r="M41" t="s">
        <v>169</v>
      </c>
      <c r="N41" t="s">
        <v>170</v>
      </c>
      <c r="O41" t="s">
        <v>171</v>
      </c>
      <c r="S41" t="b">
        <v>1</v>
      </c>
      <c r="U41" s="2">
        <f>HYPERLINK("https://sbirkapp.gov.cz/detail/SPPOBM3JKKHKZHVE", "https://sbirkapp.gov.cz/detail/SPPOBM3JKKHKZHVE")</f>
        <v>0</v>
      </c>
      <c r="V41" t="s">
        <v>217</v>
      </c>
      <c r="W41">
        <v>1</v>
      </c>
    </row>
    <row r="42" spans="1:23">
      <c r="A42" t="s">
        <v>23</v>
      </c>
      <c r="B42" t="s">
        <v>24</v>
      </c>
      <c r="C42" t="s">
        <v>25</v>
      </c>
      <c r="D42" t="s">
        <v>26</v>
      </c>
      <c r="E42" t="s">
        <v>218</v>
      </c>
      <c r="F42" t="s">
        <v>49</v>
      </c>
      <c r="G42" t="s">
        <v>219</v>
      </c>
      <c r="H42" s="1">
        <v>42482</v>
      </c>
      <c r="I42" s="1">
        <v>45401.56372906748</v>
      </c>
      <c r="J42" t="s">
        <v>220</v>
      </c>
      <c r="K42" t="s">
        <v>138</v>
      </c>
      <c r="L42" s="1">
        <v>42482</v>
      </c>
      <c r="M42" t="s">
        <v>169</v>
      </c>
      <c r="N42" t="s">
        <v>170</v>
      </c>
      <c r="O42" t="s">
        <v>171</v>
      </c>
      <c r="S42" t="b">
        <v>1</v>
      </c>
      <c r="U42" s="2">
        <f>HYPERLINK("https://sbirkapp.gov.cz/detail/SPP77RDVQFXLO6HA", "https://sbirkapp.gov.cz/detail/SPP77RDVQFXLO6HA")</f>
        <v>0</v>
      </c>
      <c r="V42" t="s">
        <v>221</v>
      </c>
      <c r="W42">
        <v>1</v>
      </c>
    </row>
    <row r="43" spans="1:23">
      <c r="A43" t="s">
        <v>23</v>
      </c>
      <c r="B43" t="s">
        <v>24</v>
      </c>
      <c r="C43" t="s">
        <v>25</v>
      </c>
      <c r="D43" t="s">
        <v>26</v>
      </c>
      <c r="E43" t="s">
        <v>222</v>
      </c>
      <c r="F43" t="s">
        <v>144</v>
      </c>
      <c r="G43" t="s">
        <v>145</v>
      </c>
      <c r="H43" t="s">
        <v>145</v>
      </c>
      <c r="I43" t="s">
        <v>145</v>
      </c>
      <c r="J43" t="s">
        <v>145</v>
      </c>
      <c r="K43" t="s">
        <v>145</v>
      </c>
      <c r="L43" t="s">
        <v>145</v>
      </c>
      <c r="M43" t="s">
        <v>145</v>
      </c>
      <c r="N43" t="s">
        <v>145</v>
      </c>
      <c r="O43" t="s">
        <v>145</v>
      </c>
      <c r="P43" t="s">
        <v>145</v>
      </c>
      <c r="Q43" t="s">
        <v>145</v>
      </c>
      <c r="R43" t="s">
        <v>145</v>
      </c>
      <c r="S43" t="s">
        <v>145</v>
      </c>
      <c r="T43" t="s">
        <v>145</v>
      </c>
      <c r="U43" t="s">
        <v>145</v>
      </c>
      <c r="V43" t="s">
        <v>223</v>
      </c>
      <c r="W43">
        <v>1</v>
      </c>
    </row>
    <row r="44" spans="1:23">
      <c r="A44" t="s">
        <v>23</v>
      </c>
      <c r="B44" t="s">
        <v>24</v>
      </c>
      <c r="C44" t="s">
        <v>25</v>
      </c>
      <c r="D44" t="s">
        <v>26</v>
      </c>
      <c r="E44" t="s">
        <v>224</v>
      </c>
      <c r="F44" t="s">
        <v>49</v>
      </c>
      <c r="G44" t="s">
        <v>225</v>
      </c>
      <c r="H44" s="1">
        <v>42311</v>
      </c>
      <c r="I44" s="1">
        <v>45401.40154481182</v>
      </c>
      <c r="J44" t="s">
        <v>226</v>
      </c>
      <c r="K44" t="s">
        <v>138</v>
      </c>
      <c r="L44" s="1">
        <v>42311</v>
      </c>
      <c r="M44" t="s">
        <v>169</v>
      </c>
      <c r="N44" t="s">
        <v>170</v>
      </c>
      <c r="O44" t="s">
        <v>171</v>
      </c>
      <c r="S44" t="b">
        <v>1</v>
      </c>
      <c r="U44" s="2">
        <f>HYPERLINK("https://sbirkapp.gov.cz/detail/SPPIFX3ZGWUZXQHA", "https://sbirkapp.gov.cz/detail/SPPIFX3ZGWUZXQHA")</f>
        <v>0</v>
      </c>
      <c r="V44" t="s">
        <v>227</v>
      </c>
      <c r="W44">
        <v>1</v>
      </c>
    </row>
    <row r="45" spans="1:23">
      <c r="A45" t="s">
        <v>23</v>
      </c>
      <c r="B45" t="s">
        <v>24</v>
      </c>
      <c r="C45" t="s">
        <v>25</v>
      </c>
      <c r="D45" t="s">
        <v>26</v>
      </c>
      <c r="E45" t="s">
        <v>228</v>
      </c>
      <c r="F45" t="s">
        <v>49</v>
      </c>
      <c r="G45" t="s">
        <v>229</v>
      </c>
      <c r="H45" s="1">
        <v>41894</v>
      </c>
      <c r="I45" s="1">
        <v>45401.39733801496</v>
      </c>
      <c r="J45" t="s">
        <v>230</v>
      </c>
      <c r="K45" t="s">
        <v>138</v>
      </c>
      <c r="L45" s="1">
        <v>41894</v>
      </c>
      <c r="M45" t="s">
        <v>169</v>
      </c>
      <c r="N45" t="s">
        <v>170</v>
      </c>
      <c r="O45" t="s">
        <v>171</v>
      </c>
      <c r="S45" t="b">
        <v>1</v>
      </c>
      <c r="U45" s="2">
        <f>HYPERLINK("https://sbirkapp.gov.cz/detail/SPPH7VE4RKSYXJCU", "https://sbirkapp.gov.cz/detail/SPPH7VE4RKSYXJCU")</f>
        <v>0</v>
      </c>
      <c r="V45" t="s">
        <v>231</v>
      </c>
      <c r="W45">
        <v>1</v>
      </c>
    </row>
    <row r="46" spans="1:23">
      <c r="A46" t="s">
        <v>23</v>
      </c>
      <c r="B46" t="s">
        <v>24</v>
      </c>
      <c r="C46" t="s">
        <v>25</v>
      </c>
      <c r="D46" t="s">
        <v>26</v>
      </c>
      <c r="E46" t="s">
        <v>232</v>
      </c>
      <c r="F46" t="s">
        <v>49</v>
      </c>
      <c r="G46" t="s">
        <v>233</v>
      </c>
      <c r="H46" s="1">
        <v>41789</v>
      </c>
      <c r="I46" s="1">
        <v>45401.3946810808</v>
      </c>
      <c r="J46" t="s">
        <v>234</v>
      </c>
      <c r="K46" t="s">
        <v>138</v>
      </c>
      <c r="L46" s="1">
        <v>41789</v>
      </c>
      <c r="M46" t="s">
        <v>169</v>
      </c>
      <c r="N46" t="s">
        <v>170</v>
      </c>
      <c r="O46" t="s">
        <v>171</v>
      </c>
      <c r="S46" t="b">
        <v>1</v>
      </c>
      <c r="U46" s="2">
        <f>HYPERLINK("https://sbirkapp.gov.cz/detail/SPPKDR36DYEEEMTS", "https://sbirkapp.gov.cz/detail/SPPKDR36DYEEEMTS")</f>
        <v>0</v>
      </c>
      <c r="V46" t="s">
        <v>235</v>
      </c>
      <c r="W46">
        <v>1</v>
      </c>
    </row>
    <row r="47" spans="1:23">
      <c r="A47" t="s">
        <v>23</v>
      </c>
      <c r="B47" t="s">
        <v>24</v>
      </c>
      <c r="C47" t="s">
        <v>25</v>
      </c>
      <c r="D47" t="s">
        <v>26</v>
      </c>
      <c r="E47" t="s">
        <v>143</v>
      </c>
      <c r="F47" t="s">
        <v>49</v>
      </c>
      <c r="G47" t="s">
        <v>236</v>
      </c>
      <c r="H47" s="1">
        <v>41537</v>
      </c>
      <c r="I47" s="1">
        <v>45401.39256911328</v>
      </c>
      <c r="J47" t="s">
        <v>237</v>
      </c>
      <c r="K47" t="s">
        <v>138</v>
      </c>
      <c r="L47" s="1">
        <v>41537</v>
      </c>
      <c r="M47" t="s">
        <v>169</v>
      </c>
      <c r="N47" t="s">
        <v>170</v>
      </c>
      <c r="O47" t="s">
        <v>171</v>
      </c>
      <c r="S47" t="b">
        <v>1</v>
      </c>
      <c r="U47" s="2">
        <f>HYPERLINK("https://sbirkapp.gov.cz/detail/SPPX3OSYRIQBTI7K", "https://sbirkapp.gov.cz/detail/SPPX3OSYRIQBTI7K")</f>
        <v>0</v>
      </c>
      <c r="V47" t="s">
        <v>238</v>
      </c>
      <c r="W47">
        <v>1</v>
      </c>
    </row>
    <row r="48" spans="1:23">
      <c r="A48" t="s">
        <v>23</v>
      </c>
      <c r="B48" t="s">
        <v>24</v>
      </c>
      <c r="C48" t="s">
        <v>25</v>
      </c>
      <c r="D48" t="s">
        <v>26</v>
      </c>
      <c r="E48" t="s">
        <v>239</v>
      </c>
      <c r="F48" t="s">
        <v>49</v>
      </c>
      <c r="G48" t="s">
        <v>240</v>
      </c>
      <c r="H48" s="1">
        <v>40892</v>
      </c>
      <c r="I48" s="1">
        <v>45401.38990947347</v>
      </c>
      <c r="J48" t="s">
        <v>241</v>
      </c>
      <c r="K48" t="s">
        <v>138</v>
      </c>
      <c r="L48" s="1">
        <v>40892</v>
      </c>
      <c r="M48" t="s">
        <v>169</v>
      </c>
      <c r="N48" t="s">
        <v>170</v>
      </c>
      <c r="O48" t="s">
        <v>171</v>
      </c>
      <c r="S48" t="b">
        <v>1</v>
      </c>
      <c r="U48" s="2">
        <f>HYPERLINK("https://sbirkapp.gov.cz/detail/SPPAOPCLA3RLJHV4", "https://sbirkapp.gov.cz/detail/SPPAOPCLA3RLJHV4")</f>
        <v>0</v>
      </c>
      <c r="V48" t="s">
        <v>242</v>
      </c>
      <c r="W48">
        <v>1</v>
      </c>
    </row>
    <row r="49" spans="1:23">
      <c r="A49" t="s">
        <v>23</v>
      </c>
      <c r="B49" t="s">
        <v>24</v>
      </c>
      <c r="C49" t="s">
        <v>25</v>
      </c>
      <c r="D49" t="s">
        <v>26</v>
      </c>
      <c r="E49" t="s">
        <v>243</v>
      </c>
      <c r="F49" t="s">
        <v>49</v>
      </c>
      <c r="G49" t="s">
        <v>244</v>
      </c>
      <c r="H49" s="1">
        <v>39799</v>
      </c>
      <c r="I49" s="1">
        <v>45401.34575972863</v>
      </c>
      <c r="J49" t="s">
        <v>245</v>
      </c>
      <c r="K49" t="s">
        <v>138</v>
      </c>
      <c r="L49" s="1">
        <v>39799</v>
      </c>
      <c r="M49" t="s">
        <v>169</v>
      </c>
      <c r="N49" t="s">
        <v>170</v>
      </c>
      <c r="O49" t="s">
        <v>171</v>
      </c>
      <c r="S49" t="b">
        <v>1</v>
      </c>
      <c r="U49" s="2">
        <f>HYPERLINK("https://sbirkapp.gov.cz/detail/SPPBL53HCLWP2NLK", "https://sbirkapp.gov.cz/detail/SPPBL53HCLWP2NLK")</f>
        <v>0</v>
      </c>
      <c r="V49" t="s">
        <v>246</v>
      </c>
      <c r="W49">
        <v>1</v>
      </c>
    </row>
    <row r="50" spans="1:23">
      <c r="A50" t="s">
        <v>23</v>
      </c>
      <c r="B50" t="s">
        <v>24</v>
      </c>
      <c r="C50" t="s">
        <v>25</v>
      </c>
      <c r="D50" t="s">
        <v>26</v>
      </c>
      <c r="E50" t="s">
        <v>247</v>
      </c>
      <c r="F50" t="s">
        <v>49</v>
      </c>
      <c r="G50" t="s">
        <v>248</v>
      </c>
      <c r="H50" s="1">
        <v>38761</v>
      </c>
      <c r="I50" s="1">
        <v>45401.33996627868</v>
      </c>
      <c r="J50" t="s">
        <v>249</v>
      </c>
      <c r="K50" t="s">
        <v>138</v>
      </c>
      <c r="L50" s="1">
        <v>38761</v>
      </c>
      <c r="M50" t="s">
        <v>169</v>
      </c>
      <c r="N50" t="s">
        <v>170</v>
      </c>
      <c r="O50" t="s">
        <v>171</v>
      </c>
      <c r="S50" t="b">
        <v>1</v>
      </c>
      <c r="U50" s="2">
        <f>HYPERLINK("https://sbirkapp.gov.cz/detail/SPPLMHV5B5BQ3RYQ", "https://sbirkapp.gov.cz/detail/SPPLMHV5B5BQ3RYQ")</f>
        <v>0</v>
      </c>
      <c r="V50" t="s">
        <v>250</v>
      </c>
      <c r="W50">
        <v>1</v>
      </c>
    </row>
    <row r="51" spans="1:23">
      <c r="A51" t="s">
        <v>23</v>
      </c>
      <c r="B51" t="s">
        <v>24</v>
      </c>
      <c r="C51" t="s">
        <v>25</v>
      </c>
      <c r="D51" t="s">
        <v>26</v>
      </c>
      <c r="E51" t="s">
        <v>251</v>
      </c>
      <c r="F51" t="s">
        <v>49</v>
      </c>
      <c r="G51" t="s">
        <v>252</v>
      </c>
      <c r="H51" s="1">
        <v>37706</v>
      </c>
      <c r="I51" s="1">
        <v>45401.33471735533</v>
      </c>
      <c r="J51" t="s">
        <v>253</v>
      </c>
      <c r="K51" t="s">
        <v>138</v>
      </c>
      <c r="L51" s="1">
        <v>37706</v>
      </c>
      <c r="M51" t="s">
        <v>169</v>
      </c>
      <c r="N51" t="s">
        <v>170</v>
      </c>
      <c r="Q51" t="s">
        <v>254</v>
      </c>
      <c r="S51" t="b">
        <v>1</v>
      </c>
      <c r="U51" s="2">
        <f>HYPERLINK("https://sbirkapp.gov.cz/detail/SPPMD5SMUQGZKOT2", "https://sbirkapp.gov.cz/detail/SPPMD5SMUQGZKOT2")</f>
        <v>0</v>
      </c>
      <c r="V51" t="s">
        <v>255</v>
      </c>
      <c r="W51">
        <v>1</v>
      </c>
    </row>
    <row r="52" spans="1:23">
      <c r="A52" t="s">
        <v>23</v>
      </c>
      <c r="B52" t="s">
        <v>24</v>
      </c>
      <c r="C52" t="s">
        <v>25</v>
      </c>
      <c r="D52" t="s">
        <v>26</v>
      </c>
      <c r="E52" t="s">
        <v>256</v>
      </c>
      <c r="F52" t="s">
        <v>28</v>
      </c>
      <c r="G52" t="s">
        <v>257</v>
      </c>
      <c r="H52" s="1">
        <v>38899</v>
      </c>
      <c r="I52" s="1">
        <v>45280.34719429974</v>
      </c>
      <c r="J52" t="s">
        <v>149</v>
      </c>
      <c r="K52" t="s">
        <v>138</v>
      </c>
      <c r="L52" s="1">
        <v>38899</v>
      </c>
      <c r="M52" t="s">
        <v>258</v>
      </c>
      <c r="N52" t="s">
        <v>259</v>
      </c>
      <c r="S52" t="b">
        <v>1</v>
      </c>
      <c r="U52" s="2">
        <f>HYPERLINK("https://sbirkapp.gov.cz/detail/SPPVLN4SUFSNRLHG", "https://sbirkapp.gov.cz/detail/SPPVLN4SUFSNRLHG")</f>
        <v>0</v>
      </c>
      <c r="V52" t="s">
        <v>260</v>
      </c>
      <c r="W52">
        <v>1</v>
      </c>
    </row>
    <row r="53" spans="1:23">
      <c r="A53" t="s">
        <v>23</v>
      </c>
      <c r="B53" t="s">
        <v>24</v>
      </c>
      <c r="C53" t="s">
        <v>25</v>
      </c>
      <c r="D53" t="s">
        <v>26</v>
      </c>
      <c r="E53" t="s">
        <v>261</v>
      </c>
      <c r="F53" t="s">
        <v>28</v>
      </c>
      <c r="G53" t="s">
        <v>262</v>
      </c>
      <c r="H53" s="1">
        <v>45257</v>
      </c>
      <c r="I53" s="1">
        <v>45265.58089929687</v>
      </c>
      <c r="J53" t="s">
        <v>263</v>
      </c>
      <c r="K53" t="s">
        <v>31</v>
      </c>
      <c r="M53" t="s">
        <v>264</v>
      </c>
      <c r="N53" t="s">
        <v>265</v>
      </c>
      <c r="P53" t="s">
        <v>266</v>
      </c>
      <c r="S53" t="b">
        <v>1</v>
      </c>
      <c r="U53" s="2">
        <f>HYPERLINK("https://sbirkapp.gov.cz/detail/SPPWZXPN3ZZZ66I6", "https://sbirkapp.gov.cz/detail/SPPWZXPN3ZZZ66I6")</f>
        <v>0</v>
      </c>
      <c r="V53" t="s">
        <v>267</v>
      </c>
      <c r="W53">
        <v>1</v>
      </c>
    </row>
    <row r="54" spans="1:23">
      <c r="A54" t="s">
        <v>23</v>
      </c>
      <c r="B54" t="s">
        <v>24</v>
      </c>
      <c r="C54" t="s">
        <v>25</v>
      </c>
      <c r="D54" t="s">
        <v>26</v>
      </c>
      <c r="E54" t="s">
        <v>268</v>
      </c>
      <c r="F54" t="s">
        <v>28</v>
      </c>
      <c r="G54" t="s">
        <v>269</v>
      </c>
      <c r="H54" s="1">
        <v>45257</v>
      </c>
      <c r="I54" s="1">
        <v>45265.57815592136</v>
      </c>
      <c r="J54" t="s">
        <v>263</v>
      </c>
      <c r="K54" t="s">
        <v>31</v>
      </c>
      <c r="M54" t="s">
        <v>85</v>
      </c>
      <c r="N54" t="s">
        <v>86</v>
      </c>
      <c r="P54" t="s">
        <v>270</v>
      </c>
      <c r="Q54" t="s">
        <v>271</v>
      </c>
      <c r="S54" t="b">
        <v>1</v>
      </c>
      <c r="U54" s="2">
        <f>HYPERLINK("https://sbirkapp.gov.cz/detail/SPPVHD2FGXLVVK7K", "https://sbirkapp.gov.cz/detail/SPPVHD2FGXLVVK7K")</f>
        <v>0</v>
      </c>
      <c r="V54" t="s">
        <v>272</v>
      </c>
      <c r="W54">
        <v>1</v>
      </c>
    </row>
    <row r="55" spans="1:23">
      <c r="A55" t="s">
        <v>23</v>
      </c>
      <c r="B55" t="s">
        <v>24</v>
      </c>
      <c r="C55" t="s">
        <v>25</v>
      </c>
      <c r="D55" t="s">
        <v>26</v>
      </c>
      <c r="E55" t="s">
        <v>273</v>
      </c>
      <c r="F55" t="s">
        <v>28</v>
      </c>
      <c r="G55" t="s">
        <v>274</v>
      </c>
      <c r="H55" s="1">
        <v>45257</v>
      </c>
      <c r="I55" s="1">
        <v>45265.57516595324</v>
      </c>
      <c r="J55" t="s">
        <v>263</v>
      </c>
      <c r="K55" t="s">
        <v>31</v>
      </c>
      <c r="M55" t="s">
        <v>275</v>
      </c>
      <c r="N55" t="s">
        <v>276</v>
      </c>
      <c r="P55" t="s">
        <v>277</v>
      </c>
      <c r="S55" t="b">
        <v>1</v>
      </c>
      <c r="U55" s="2">
        <f>HYPERLINK("https://sbirkapp.gov.cz/detail/SPPGPAYD4LWTWK5Q", "https://sbirkapp.gov.cz/detail/SPPGPAYD4LWTWK5Q")</f>
        <v>0</v>
      </c>
      <c r="V55" t="s">
        <v>278</v>
      </c>
      <c r="W55">
        <v>1</v>
      </c>
    </row>
    <row r="56" spans="1:23">
      <c r="A56" t="s">
        <v>23</v>
      </c>
      <c r="B56" t="s">
        <v>24</v>
      </c>
      <c r="C56" t="s">
        <v>25</v>
      </c>
      <c r="D56" t="s">
        <v>26</v>
      </c>
      <c r="E56" t="s">
        <v>279</v>
      </c>
      <c r="F56" t="s">
        <v>28</v>
      </c>
      <c r="G56" t="s">
        <v>280</v>
      </c>
      <c r="H56" s="1">
        <v>45257</v>
      </c>
      <c r="I56" s="1">
        <v>45265.57235914555</v>
      </c>
      <c r="J56" t="s">
        <v>263</v>
      </c>
      <c r="K56" t="s">
        <v>31</v>
      </c>
      <c r="M56" t="s">
        <v>281</v>
      </c>
      <c r="N56" t="s">
        <v>282</v>
      </c>
      <c r="P56" t="s">
        <v>283</v>
      </c>
      <c r="S56" t="b">
        <v>1</v>
      </c>
      <c r="U56" s="2">
        <f>HYPERLINK("https://sbirkapp.gov.cz/detail/SPPY4BQUAV7FYI3C", "https://sbirkapp.gov.cz/detail/SPPY4BQUAV7FYI3C")</f>
        <v>0</v>
      </c>
      <c r="V56" t="s">
        <v>284</v>
      </c>
      <c r="W56">
        <v>1</v>
      </c>
    </row>
    <row r="57" spans="1:23">
      <c r="A57" t="s">
        <v>23</v>
      </c>
      <c r="B57" t="s">
        <v>24</v>
      </c>
      <c r="C57" t="s">
        <v>25</v>
      </c>
      <c r="D57" t="s">
        <v>26</v>
      </c>
      <c r="E57" t="s">
        <v>285</v>
      </c>
      <c r="F57" t="s">
        <v>28</v>
      </c>
      <c r="G57" t="s">
        <v>286</v>
      </c>
      <c r="H57" s="1">
        <v>45257</v>
      </c>
      <c r="I57" s="1">
        <v>45265.56726483318</v>
      </c>
      <c r="J57" t="s">
        <v>263</v>
      </c>
      <c r="K57" t="s">
        <v>31</v>
      </c>
      <c r="M57" t="s">
        <v>287</v>
      </c>
      <c r="N57" t="s">
        <v>288</v>
      </c>
      <c r="P57" t="s">
        <v>289</v>
      </c>
      <c r="S57" t="b">
        <v>1</v>
      </c>
      <c r="U57" s="2">
        <f>HYPERLINK("https://sbirkapp.gov.cz/detail/SPPJ6VZEPGY2SWF4", "https://sbirkapp.gov.cz/detail/SPPJ6VZEPGY2SWF4")</f>
        <v>0</v>
      </c>
      <c r="V57" t="s">
        <v>290</v>
      </c>
      <c r="W57">
        <v>1</v>
      </c>
    </row>
    <row r="58" spans="1:23">
      <c r="A58" t="s">
        <v>23</v>
      </c>
      <c r="B58" t="s">
        <v>24</v>
      </c>
      <c r="C58" t="s">
        <v>25</v>
      </c>
      <c r="D58" t="s">
        <v>26</v>
      </c>
      <c r="E58" t="s">
        <v>291</v>
      </c>
      <c r="F58" t="s">
        <v>49</v>
      </c>
      <c r="G58" t="s">
        <v>292</v>
      </c>
      <c r="H58" s="1">
        <v>45231</v>
      </c>
      <c r="I58" s="1">
        <v>45233.43769782863</v>
      </c>
      <c r="J58" t="s">
        <v>293</v>
      </c>
      <c r="K58" t="s">
        <v>31</v>
      </c>
      <c r="M58" t="s">
        <v>130</v>
      </c>
      <c r="N58" t="s">
        <v>131</v>
      </c>
      <c r="O58" t="s">
        <v>132</v>
      </c>
      <c r="S58" t="b">
        <v>1</v>
      </c>
      <c r="U58" s="2">
        <f>HYPERLINK("https://sbirkapp.gov.cz/detail/SPPG3VKGAI6B5SUG", "https://sbirkapp.gov.cz/detail/SPPG3VKGAI6B5SUG")</f>
        <v>0</v>
      </c>
      <c r="V58" t="s">
        <v>294</v>
      </c>
      <c r="W58">
        <v>2</v>
      </c>
    </row>
    <row r="59" spans="1:23">
      <c r="A59" t="s">
        <v>23</v>
      </c>
      <c r="B59" t="s">
        <v>24</v>
      </c>
      <c r="C59" t="s">
        <v>25</v>
      </c>
      <c r="D59" t="s">
        <v>26</v>
      </c>
      <c r="E59" t="s">
        <v>295</v>
      </c>
      <c r="F59" t="s">
        <v>49</v>
      </c>
      <c r="G59" t="s">
        <v>296</v>
      </c>
      <c r="H59" s="1">
        <v>40098</v>
      </c>
      <c r="I59" s="1">
        <v>45233.40849941444</v>
      </c>
      <c r="J59" t="s">
        <v>297</v>
      </c>
      <c r="K59" t="s">
        <v>138</v>
      </c>
      <c r="L59" s="1">
        <v>40098</v>
      </c>
      <c r="M59" t="s">
        <v>130</v>
      </c>
      <c r="N59" t="s">
        <v>131</v>
      </c>
      <c r="Q59" t="s">
        <v>298</v>
      </c>
      <c r="R59" t="s">
        <v>299</v>
      </c>
      <c r="S59" t="b">
        <v>0</v>
      </c>
      <c r="T59" s="1">
        <v>45626</v>
      </c>
      <c r="U59" s="2">
        <f>HYPERLINK("https://sbirkapp.gov.cz/detail/SPPQJ5QQYVFKLRFW", "https://sbirkapp.gov.cz/detail/SPPQJ5QQYVFKLRFW")</f>
        <v>0</v>
      </c>
      <c r="V59" t="s">
        <v>300</v>
      </c>
      <c r="W59">
        <v>3</v>
      </c>
    </row>
    <row r="60" spans="1:23">
      <c r="A60" t="s">
        <v>23</v>
      </c>
      <c r="B60" t="s">
        <v>24</v>
      </c>
      <c r="C60" t="s">
        <v>25</v>
      </c>
      <c r="D60" t="s">
        <v>26</v>
      </c>
      <c r="E60" t="s">
        <v>301</v>
      </c>
      <c r="F60" t="s">
        <v>28</v>
      </c>
      <c r="G60" t="s">
        <v>302</v>
      </c>
      <c r="H60" s="1">
        <v>45187</v>
      </c>
      <c r="I60" s="1">
        <v>45191.35043791368</v>
      </c>
      <c r="J60" t="s">
        <v>303</v>
      </c>
      <c r="K60" t="s">
        <v>31</v>
      </c>
      <c r="M60" t="s">
        <v>304</v>
      </c>
      <c r="N60" t="s">
        <v>305</v>
      </c>
      <c r="S60" t="b">
        <v>1</v>
      </c>
      <c r="U60" s="2">
        <f>HYPERLINK("https://sbirkapp.gov.cz/detail/SPP5RSDF3T4AMQEI", "https://sbirkapp.gov.cz/detail/SPP5RSDF3T4AMQEI")</f>
        <v>0</v>
      </c>
      <c r="V60" t="s">
        <v>306</v>
      </c>
      <c r="W60">
        <v>1</v>
      </c>
    </row>
    <row r="61" spans="1:23">
      <c r="A61" t="s">
        <v>23</v>
      </c>
      <c r="B61" t="s">
        <v>24</v>
      </c>
      <c r="C61" t="s">
        <v>25</v>
      </c>
      <c r="D61" t="s">
        <v>26</v>
      </c>
      <c r="E61" t="s">
        <v>307</v>
      </c>
      <c r="F61" t="s">
        <v>28</v>
      </c>
      <c r="G61" t="s">
        <v>308</v>
      </c>
      <c r="H61" s="1">
        <v>44274</v>
      </c>
      <c r="I61" s="1">
        <v>45187.5275328711</v>
      </c>
      <c r="J61" t="s">
        <v>309</v>
      </c>
      <c r="K61" t="s">
        <v>138</v>
      </c>
      <c r="L61" s="1">
        <v>44274</v>
      </c>
      <c r="M61" t="s">
        <v>310</v>
      </c>
      <c r="N61" t="s">
        <v>311</v>
      </c>
      <c r="O61" t="s">
        <v>312</v>
      </c>
      <c r="S61" t="b">
        <v>1</v>
      </c>
      <c r="U61" s="2">
        <f>HYPERLINK("https://sbirkapp.gov.cz/detail/SPP7T2IX5CR5YRB4", "https://sbirkapp.gov.cz/detail/SPP7T2IX5CR5YRB4")</f>
        <v>0</v>
      </c>
      <c r="V61" t="s">
        <v>313</v>
      </c>
      <c r="W61">
        <v>2</v>
      </c>
    </row>
    <row r="62" spans="1:23">
      <c r="A62" t="s">
        <v>23</v>
      </c>
      <c r="B62" t="s">
        <v>24</v>
      </c>
      <c r="C62" t="s">
        <v>25</v>
      </c>
      <c r="D62" t="s">
        <v>26</v>
      </c>
      <c r="E62" t="s">
        <v>314</v>
      </c>
      <c r="F62" t="s">
        <v>28</v>
      </c>
      <c r="G62" t="s">
        <v>315</v>
      </c>
      <c r="H62" s="1">
        <v>43185</v>
      </c>
      <c r="I62" s="1">
        <v>45187.52006020809</v>
      </c>
      <c r="J62" t="s">
        <v>316</v>
      </c>
      <c r="K62" t="s">
        <v>138</v>
      </c>
      <c r="L62" s="1">
        <v>43185</v>
      </c>
      <c r="M62" t="s">
        <v>310</v>
      </c>
      <c r="N62" t="s">
        <v>311</v>
      </c>
      <c r="Q62" t="s">
        <v>317</v>
      </c>
      <c r="S62" t="b">
        <v>1</v>
      </c>
      <c r="U62" s="2">
        <f>HYPERLINK("https://sbirkapp.gov.cz/detail/SPPJP6AGOUBZJANA", "https://sbirkapp.gov.cz/detail/SPPJP6AGOUBZJANA")</f>
        <v>0</v>
      </c>
      <c r="V62" t="s">
        <v>318</v>
      </c>
      <c r="W62">
        <v>2</v>
      </c>
    </row>
    <row r="63" spans="1:23">
      <c r="A63" t="s">
        <v>23</v>
      </c>
      <c r="B63" t="s">
        <v>24</v>
      </c>
      <c r="C63" t="s">
        <v>25</v>
      </c>
      <c r="D63" t="s">
        <v>26</v>
      </c>
      <c r="E63" t="s">
        <v>319</v>
      </c>
      <c r="F63" t="s">
        <v>49</v>
      </c>
      <c r="G63" t="s">
        <v>320</v>
      </c>
      <c r="H63" s="1">
        <v>45084</v>
      </c>
      <c r="I63" s="1">
        <v>45086.44780590955</v>
      </c>
      <c r="J63" t="s">
        <v>321</v>
      </c>
      <c r="K63" t="s">
        <v>31</v>
      </c>
      <c r="M63" t="s">
        <v>198</v>
      </c>
      <c r="N63" t="s">
        <v>199</v>
      </c>
      <c r="S63" t="b">
        <v>1</v>
      </c>
      <c r="U63" s="2">
        <f>HYPERLINK("https://sbirkapp.gov.cz/detail/SPP7GRCHAEIRWORS", "https://sbirkapp.gov.cz/detail/SPP7GRCHAEIRWORS")</f>
        <v>0</v>
      </c>
      <c r="V63" t="s">
        <v>322</v>
      </c>
      <c r="W63">
        <v>1</v>
      </c>
    </row>
    <row r="64" spans="1:23">
      <c r="A64" t="s">
        <v>23</v>
      </c>
      <c r="B64" t="s">
        <v>24</v>
      </c>
      <c r="C64" t="s">
        <v>25</v>
      </c>
      <c r="D64" t="s">
        <v>26</v>
      </c>
      <c r="E64" t="s">
        <v>323</v>
      </c>
      <c r="F64" t="s">
        <v>28</v>
      </c>
      <c r="G64" t="s">
        <v>324</v>
      </c>
      <c r="H64" s="1">
        <v>45075</v>
      </c>
      <c r="I64" s="1">
        <v>45079.4215419927</v>
      </c>
      <c r="J64" t="s">
        <v>325</v>
      </c>
      <c r="K64" t="s">
        <v>31</v>
      </c>
      <c r="M64" t="s">
        <v>326</v>
      </c>
      <c r="N64" t="s">
        <v>327</v>
      </c>
      <c r="Q64" t="s">
        <v>328</v>
      </c>
      <c r="S64" t="b">
        <v>1</v>
      </c>
      <c r="U64" s="2">
        <f>HYPERLINK("https://sbirkapp.gov.cz/detail/SPP3P7RIW6GYTX7Q", "https://sbirkapp.gov.cz/detail/SPP3P7RIW6GYTX7Q")</f>
        <v>0</v>
      </c>
      <c r="V64" t="s">
        <v>329</v>
      </c>
      <c r="W64">
        <v>8</v>
      </c>
    </row>
    <row r="65" spans="1:23">
      <c r="A65" t="s">
        <v>23</v>
      </c>
      <c r="B65" t="s">
        <v>24</v>
      </c>
      <c r="C65" t="s">
        <v>25</v>
      </c>
      <c r="D65" t="s">
        <v>26</v>
      </c>
      <c r="E65" t="s">
        <v>330</v>
      </c>
      <c r="F65" t="s">
        <v>28</v>
      </c>
      <c r="G65" t="s">
        <v>331</v>
      </c>
      <c r="H65" s="1">
        <v>45040</v>
      </c>
      <c r="I65" s="1">
        <v>45042.32745447133</v>
      </c>
      <c r="J65" t="s">
        <v>332</v>
      </c>
      <c r="K65" t="s">
        <v>31</v>
      </c>
      <c r="M65" t="s">
        <v>44</v>
      </c>
      <c r="N65" t="s">
        <v>45</v>
      </c>
      <c r="O65" t="s">
        <v>46</v>
      </c>
      <c r="S65" t="b">
        <v>1</v>
      </c>
      <c r="U65" s="2">
        <f>HYPERLINK("https://sbirkapp.gov.cz/detail/SPPMJZQKKZCTNSAS", "https://sbirkapp.gov.cz/detail/SPPMJZQKKZCTNSAS")</f>
        <v>0</v>
      </c>
      <c r="V65" t="s">
        <v>333</v>
      </c>
      <c r="W65">
        <v>2</v>
      </c>
    </row>
    <row r="66" spans="1:23">
      <c r="A66" t="s">
        <v>23</v>
      </c>
      <c r="B66" t="s">
        <v>24</v>
      </c>
      <c r="C66" t="s">
        <v>25</v>
      </c>
      <c r="D66" t="s">
        <v>26</v>
      </c>
      <c r="E66" t="s">
        <v>334</v>
      </c>
      <c r="F66" t="s">
        <v>28</v>
      </c>
      <c r="G66" t="s">
        <v>335</v>
      </c>
      <c r="H66" s="1">
        <v>45040</v>
      </c>
      <c r="I66" s="1">
        <v>45042.30749178935</v>
      </c>
      <c r="J66" t="s">
        <v>336</v>
      </c>
      <c r="K66" t="s">
        <v>31</v>
      </c>
      <c r="M66" t="s">
        <v>281</v>
      </c>
      <c r="N66" t="s">
        <v>282</v>
      </c>
      <c r="R66" t="s">
        <v>337</v>
      </c>
      <c r="S66" t="b">
        <v>0</v>
      </c>
      <c r="T66" s="1">
        <v>45292</v>
      </c>
      <c r="U66" s="2">
        <f>HYPERLINK("https://sbirkapp.gov.cz/detail/SPPZXQUG5KSDUH24", "https://sbirkapp.gov.cz/detail/SPPZXQUG5KSDUH24")</f>
        <v>0</v>
      </c>
      <c r="V66" t="s">
        <v>338</v>
      </c>
      <c r="W66">
        <v>1</v>
      </c>
    </row>
    <row r="67" spans="1:23">
      <c r="A67" t="s">
        <v>23</v>
      </c>
      <c r="B67" t="s">
        <v>24</v>
      </c>
      <c r="C67" t="s">
        <v>25</v>
      </c>
      <c r="D67" t="s">
        <v>26</v>
      </c>
      <c r="E67" t="s">
        <v>339</v>
      </c>
      <c r="F67" t="s">
        <v>28</v>
      </c>
      <c r="G67" t="s">
        <v>340</v>
      </c>
      <c r="H67" s="1">
        <v>44376</v>
      </c>
      <c r="I67" s="1">
        <v>45021.58643094677</v>
      </c>
      <c r="J67" t="s">
        <v>341</v>
      </c>
      <c r="K67" t="s">
        <v>138</v>
      </c>
      <c r="L67" s="1">
        <v>44376</v>
      </c>
      <c r="M67" t="s">
        <v>44</v>
      </c>
      <c r="N67" t="s">
        <v>45</v>
      </c>
      <c r="O67" t="s">
        <v>46</v>
      </c>
      <c r="Q67" t="s">
        <v>342</v>
      </c>
      <c r="S67" t="b">
        <v>1</v>
      </c>
      <c r="U67" s="2">
        <f>HYPERLINK("https://sbirkapp.gov.cz/detail/SPP5UAV3UB3ASDZA", "https://sbirkapp.gov.cz/detail/SPP5UAV3UB3ASDZA")</f>
        <v>0</v>
      </c>
      <c r="V67" t="s">
        <v>343</v>
      </c>
      <c r="W67">
        <v>2</v>
      </c>
    </row>
    <row r="68" spans="1:23">
      <c r="A68" t="s">
        <v>23</v>
      </c>
      <c r="B68" t="s">
        <v>24</v>
      </c>
      <c r="C68" t="s">
        <v>25</v>
      </c>
      <c r="D68" t="s">
        <v>26</v>
      </c>
      <c r="E68" t="s">
        <v>344</v>
      </c>
      <c r="F68" t="s">
        <v>28</v>
      </c>
      <c r="G68" t="s">
        <v>345</v>
      </c>
      <c r="H68" s="1">
        <v>44274</v>
      </c>
      <c r="I68" s="1">
        <v>45021.57897663896</v>
      </c>
      <c r="J68" t="s">
        <v>346</v>
      </c>
      <c r="K68" t="s">
        <v>138</v>
      </c>
      <c r="L68" s="1">
        <v>44274</v>
      </c>
      <c r="M68" t="s">
        <v>44</v>
      </c>
      <c r="N68" t="s">
        <v>45</v>
      </c>
      <c r="O68" t="s">
        <v>46</v>
      </c>
      <c r="Q68" t="s">
        <v>347</v>
      </c>
      <c r="S68" t="b">
        <v>1</v>
      </c>
      <c r="U68" s="2">
        <f>HYPERLINK("https://sbirkapp.gov.cz/detail/SPPJ2ATHUXMW4F5O", "https://sbirkapp.gov.cz/detail/SPPJ2ATHUXMW4F5O")</f>
        <v>0</v>
      </c>
      <c r="V68" t="s">
        <v>348</v>
      </c>
      <c r="W68">
        <v>2</v>
      </c>
    </row>
    <row r="69" spans="1:23">
      <c r="A69" t="s">
        <v>23</v>
      </c>
      <c r="B69" t="s">
        <v>24</v>
      </c>
      <c r="C69" t="s">
        <v>25</v>
      </c>
      <c r="D69" t="s">
        <v>26</v>
      </c>
      <c r="E69" t="s">
        <v>349</v>
      </c>
      <c r="F69" t="s">
        <v>28</v>
      </c>
      <c r="G69" t="s">
        <v>350</v>
      </c>
      <c r="H69" s="1">
        <v>44119</v>
      </c>
      <c r="I69" s="1">
        <v>45021.57078525434</v>
      </c>
      <c r="J69" t="s">
        <v>351</v>
      </c>
      <c r="K69" t="s">
        <v>138</v>
      </c>
      <c r="L69" s="1">
        <v>44119</v>
      </c>
      <c r="M69" t="s">
        <v>44</v>
      </c>
      <c r="N69" t="s">
        <v>45</v>
      </c>
      <c r="O69" t="s">
        <v>46</v>
      </c>
      <c r="Q69" t="s">
        <v>352</v>
      </c>
      <c r="S69" t="b">
        <v>1</v>
      </c>
      <c r="U69" s="2">
        <f>HYPERLINK("https://sbirkapp.gov.cz/detail/SPPBUND7AA7WTPHU", "https://sbirkapp.gov.cz/detail/SPPBUND7AA7WTPHU")</f>
        <v>0</v>
      </c>
      <c r="V69" t="s">
        <v>353</v>
      </c>
      <c r="W69">
        <v>1</v>
      </c>
    </row>
    <row r="70" spans="1:23">
      <c r="A70" t="s">
        <v>23</v>
      </c>
      <c r="B70" t="s">
        <v>24</v>
      </c>
      <c r="C70" t="s">
        <v>25</v>
      </c>
      <c r="D70" t="s">
        <v>26</v>
      </c>
      <c r="E70" t="s">
        <v>354</v>
      </c>
      <c r="F70" t="s">
        <v>28</v>
      </c>
      <c r="G70" t="s">
        <v>355</v>
      </c>
      <c r="H70" s="1">
        <v>43798</v>
      </c>
      <c r="I70" s="1">
        <v>45021.55910718696</v>
      </c>
      <c r="J70" t="s">
        <v>356</v>
      </c>
      <c r="K70" t="s">
        <v>138</v>
      </c>
      <c r="L70" s="1">
        <v>43798</v>
      </c>
      <c r="M70" t="s">
        <v>44</v>
      </c>
      <c r="N70" t="s">
        <v>45</v>
      </c>
      <c r="Q70" t="s">
        <v>357</v>
      </c>
      <c r="S70" t="b">
        <v>1</v>
      </c>
      <c r="U70" s="2">
        <f>HYPERLINK("https://sbirkapp.gov.cz/detail/SPPYUL4CJ6DRT62E", "https://sbirkapp.gov.cz/detail/SPPYUL4CJ6DRT62E")</f>
        <v>0</v>
      </c>
      <c r="V70" t="s">
        <v>358</v>
      </c>
      <c r="W70">
        <v>1</v>
      </c>
    </row>
    <row r="71" spans="1:23">
      <c r="A71" t="s">
        <v>23</v>
      </c>
      <c r="B71" t="s">
        <v>24</v>
      </c>
      <c r="C71" t="s">
        <v>25</v>
      </c>
      <c r="D71" t="s">
        <v>26</v>
      </c>
      <c r="E71" t="s">
        <v>359</v>
      </c>
      <c r="F71" t="s">
        <v>28</v>
      </c>
      <c r="G71" t="s">
        <v>360</v>
      </c>
      <c r="H71" s="1">
        <v>45005</v>
      </c>
      <c r="I71" s="1">
        <v>45007.42708550206</v>
      </c>
      <c r="J71" t="s">
        <v>361</v>
      </c>
      <c r="K71" t="s">
        <v>31</v>
      </c>
      <c r="M71" t="s">
        <v>362</v>
      </c>
      <c r="N71" t="s">
        <v>363</v>
      </c>
      <c r="O71" t="s">
        <v>115</v>
      </c>
      <c r="S71" t="b">
        <v>1</v>
      </c>
      <c r="U71" s="2">
        <f>HYPERLINK("https://sbirkapp.gov.cz/detail/SPPTOP5LK6QBTZ4W", "https://sbirkapp.gov.cz/detail/SPPTOP5LK6QBTZ4W")</f>
        <v>0</v>
      </c>
      <c r="V71" t="s">
        <v>364</v>
      </c>
      <c r="W71">
        <v>1</v>
      </c>
    </row>
    <row r="72" spans="1:23">
      <c r="A72" t="s">
        <v>23</v>
      </c>
      <c r="B72" t="s">
        <v>24</v>
      </c>
      <c r="C72" t="s">
        <v>25</v>
      </c>
      <c r="D72" t="s">
        <v>26</v>
      </c>
      <c r="E72" t="s">
        <v>365</v>
      </c>
      <c r="F72" t="s">
        <v>28</v>
      </c>
      <c r="G72" t="s">
        <v>366</v>
      </c>
      <c r="H72" s="1">
        <v>42333</v>
      </c>
      <c r="I72" s="1">
        <v>44987.43361197054</v>
      </c>
      <c r="J72" t="s">
        <v>367</v>
      </c>
      <c r="K72" t="s">
        <v>138</v>
      </c>
      <c r="L72" s="1">
        <v>42333</v>
      </c>
      <c r="M72" t="s">
        <v>368</v>
      </c>
      <c r="N72" t="s">
        <v>369</v>
      </c>
      <c r="S72" t="b">
        <v>1</v>
      </c>
      <c r="U72" s="2">
        <f>HYPERLINK("https://sbirkapp.gov.cz/detail/SPPYSOLKMTDAD63Y", "https://sbirkapp.gov.cz/detail/SPPYSOLKMTDAD63Y")</f>
        <v>0</v>
      </c>
      <c r="V72" t="s">
        <v>370</v>
      </c>
      <c r="W72">
        <v>1</v>
      </c>
    </row>
    <row r="73" spans="1:23">
      <c r="A73" t="s">
        <v>23</v>
      </c>
      <c r="B73" t="s">
        <v>24</v>
      </c>
      <c r="C73" t="s">
        <v>25</v>
      </c>
      <c r="D73" t="s">
        <v>26</v>
      </c>
      <c r="E73" t="s">
        <v>371</v>
      </c>
      <c r="F73" t="s">
        <v>28</v>
      </c>
      <c r="G73" t="s">
        <v>372</v>
      </c>
      <c r="H73" s="1">
        <v>43951</v>
      </c>
      <c r="I73" s="1">
        <v>44987.42049623742</v>
      </c>
      <c r="J73" t="s">
        <v>373</v>
      </c>
      <c r="K73" t="s">
        <v>138</v>
      </c>
      <c r="L73" s="1">
        <v>43951</v>
      </c>
      <c r="M73" t="s">
        <v>287</v>
      </c>
      <c r="N73" t="s">
        <v>288</v>
      </c>
      <c r="O73" t="s">
        <v>289</v>
      </c>
      <c r="S73" t="b">
        <v>1</v>
      </c>
      <c r="U73" s="2">
        <f>HYPERLINK("https://sbirkapp.gov.cz/detail/SPPEWL7DWQE3NVJE", "https://sbirkapp.gov.cz/detail/SPPEWL7DWQE3NVJE")</f>
        <v>0</v>
      </c>
      <c r="V73" t="s">
        <v>374</v>
      </c>
      <c r="W73">
        <v>1</v>
      </c>
    </row>
    <row r="74" spans="1:23">
      <c r="A74" t="s">
        <v>23</v>
      </c>
      <c r="B74" t="s">
        <v>24</v>
      </c>
      <c r="C74" t="s">
        <v>25</v>
      </c>
      <c r="D74" t="s">
        <v>26</v>
      </c>
      <c r="E74" t="s">
        <v>375</v>
      </c>
      <c r="F74" t="s">
        <v>28</v>
      </c>
      <c r="G74" t="s">
        <v>376</v>
      </c>
      <c r="H74" s="1">
        <v>43812</v>
      </c>
      <c r="I74" s="1">
        <v>44987.40451125945</v>
      </c>
      <c r="J74" t="s">
        <v>356</v>
      </c>
      <c r="K74" t="s">
        <v>138</v>
      </c>
      <c r="L74" s="1">
        <v>43812</v>
      </c>
      <c r="M74" t="s">
        <v>287</v>
      </c>
      <c r="N74" t="s">
        <v>288</v>
      </c>
      <c r="Q74" t="s">
        <v>377</v>
      </c>
      <c r="R74" t="s">
        <v>378</v>
      </c>
      <c r="S74" t="b">
        <v>0</v>
      </c>
      <c r="T74" s="1">
        <v>45292</v>
      </c>
      <c r="U74" s="2">
        <f>HYPERLINK("https://sbirkapp.gov.cz/detail/SPPKLV7GJWQU2LPU", "https://sbirkapp.gov.cz/detail/SPPKLV7GJWQU2LPU")</f>
        <v>0</v>
      </c>
      <c r="V74" t="s">
        <v>379</v>
      </c>
      <c r="W74">
        <v>1</v>
      </c>
    </row>
    <row r="75" spans="1:23">
      <c r="A75" t="s">
        <v>23</v>
      </c>
      <c r="B75" t="s">
        <v>24</v>
      </c>
      <c r="C75" t="s">
        <v>25</v>
      </c>
      <c r="D75" t="s">
        <v>26</v>
      </c>
      <c r="E75" t="s">
        <v>157</v>
      </c>
      <c r="F75" t="s">
        <v>28</v>
      </c>
      <c r="G75" t="s">
        <v>380</v>
      </c>
      <c r="H75" s="1">
        <v>41627</v>
      </c>
      <c r="I75" s="1">
        <v>44987.40181311567</v>
      </c>
      <c r="J75" t="s">
        <v>381</v>
      </c>
      <c r="K75" t="s">
        <v>138</v>
      </c>
      <c r="L75" s="1">
        <v>41627</v>
      </c>
      <c r="M75" t="s">
        <v>382</v>
      </c>
      <c r="N75" t="s">
        <v>383</v>
      </c>
      <c r="S75" t="b">
        <v>1</v>
      </c>
      <c r="U75" s="2">
        <f>HYPERLINK("https://sbirkapp.gov.cz/detail/SPPS7KDBG3KAZZ5I", "https://sbirkapp.gov.cz/detail/SPPS7KDBG3KAZZ5I")</f>
        <v>0</v>
      </c>
      <c r="V75" t="s">
        <v>384</v>
      </c>
      <c r="W75">
        <v>1</v>
      </c>
    </row>
    <row r="76" spans="1:23">
      <c r="A76" t="s">
        <v>23</v>
      </c>
      <c r="B76" t="s">
        <v>24</v>
      </c>
      <c r="C76" t="s">
        <v>25</v>
      </c>
      <c r="D76" t="s">
        <v>26</v>
      </c>
      <c r="E76" t="s">
        <v>385</v>
      </c>
      <c r="F76" t="s">
        <v>28</v>
      </c>
      <c r="G76" t="s">
        <v>386</v>
      </c>
      <c r="H76" s="1">
        <v>43812</v>
      </c>
      <c r="I76" s="1">
        <v>44986.57117020657</v>
      </c>
      <c r="J76" t="s">
        <v>356</v>
      </c>
      <c r="K76" t="s">
        <v>138</v>
      </c>
      <c r="L76" s="1">
        <v>43812</v>
      </c>
      <c r="M76" t="s">
        <v>85</v>
      </c>
      <c r="N76" t="s">
        <v>86</v>
      </c>
      <c r="R76" t="s">
        <v>87</v>
      </c>
      <c r="S76" t="b">
        <v>0</v>
      </c>
      <c r="T76" s="1">
        <v>45292</v>
      </c>
      <c r="U76" s="2">
        <f>HYPERLINK("https://sbirkapp.gov.cz/detail/SPPLAQ6LMQAN436M", "https://sbirkapp.gov.cz/detail/SPPLAQ6LMQAN436M")</f>
        <v>0</v>
      </c>
      <c r="V76" t="s">
        <v>387</v>
      </c>
      <c r="W76">
        <v>1</v>
      </c>
    </row>
    <row r="77" spans="1:23">
      <c r="A77" t="s">
        <v>23</v>
      </c>
      <c r="B77" t="s">
        <v>24</v>
      </c>
      <c r="C77" t="s">
        <v>25</v>
      </c>
      <c r="D77" t="s">
        <v>26</v>
      </c>
      <c r="E77" t="s">
        <v>388</v>
      </c>
      <c r="F77" t="s">
        <v>28</v>
      </c>
      <c r="G77" t="s">
        <v>389</v>
      </c>
      <c r="H77" s="1">
        <v>43165</v>
      </c>
      <c r="I77" s="1">
        <v>44986.56697406464</v>
      </c>
      <c r="J77" t="s">
        <v>390</v>
      </c>
      <c r="K77" t="s">
        <v>138</v>
      </c>
      <c r="L77" s="1">
        <v>43165</v>
      </c>
      <c r="M77" t="s">
        <v>391</v>
      </c>
      <c r="N77" t="s">
        <v>392</v>
      </c>
      <c r="S77" t="b">
        <v>1</v>
      </c>
      <c r="U77" s="2">
        <f>HYPERLINK("https://sbirkapp.gov.cz/detail/SPP2BNV34GQAAMJU", "https://sbirkapp.gov.cz/detail/SPP2BNV34GQAAMJU")</f>
        <v>0</v>
      </c>
      <c r="V77" t="s">
        <v>393</v>
      </c>
      <c r="W77">
        <v>1</v>
      </c>
    </row>
    <row r="78" spans="1:23">
      <c r="A78" t="s">
        <v>23</v>
      </c>
      <c r="B78" t="s">
        <v>24</v>
      </c>
      <c r="C78" t="s">
        <v>25</v>
      </c>
      <c r="D78" t="s">
        <v>26</v>
      </c>
      <c r="E78" t="s">
        <v>394</v>
      </c>
      <c r="F78" t="s">
        <v>28</v>
      </c>
      <c r="G78" t="s">
        <v>395</v>
      </c>
      <c r="H78" s="1">
        <v>41115</v>
      </c>
      <c r="I78" s="1">
        <v>44984.66778699668</v>
      </c>
      <c r="J78" t="s">
        <v>396</v>
      </c>
      <c r="K78" t="s">
        <v>138</v>
      </c>
      <c r="L78" s="1">
        <v>41115</v>
      </c>
      <c r="M78" t="s">
        <v>397</v>
      </c>
      <c r="N78" t="s">
        <v>398</v>
      </c>
      <c r="R78" t="s">
        <v>399</v>
      </c>
      <c r="S78" t="b">
        <v>0</v>
      </c>
      <c r="T78" s="1">
        <v>45658</v>
      </c>
      <c r="U78" s="2">
        <f>HYPERLINK("https://sbirkapp.gov.cz/detail/SPPAXDNN6HWAXY44", "https://sbirkapp.gov.cz/detail/SPPAXDNN6HWAXY44")</f>
        <v>0</v>
      </c>
      <c r="V78" t="s">
        <v>400</v>
      </c>
      <c r="W78">
        <v>2</v>
      </c>
    </row>
    <row r="79" spans="1:23">
      <c r="A79" t="s">
        <v>23</v>
      </c>
      <c r="B79" t="s">
        <v>24</v>
      </c>
      <c r="C79" t="s">
        <v>25</v>
      </c>
      <c r="D79" t="s">
        <v>26</v>
      </c>
      <c r="E79" t="s">
        <v>401</v>
      </c>
      <c r="F79" t="s">
        <v>28</v>
      </c>
      <c r="G79" t="s">
        <v>402</v>
      </c>
      <c r="H79" s="1">
        <v>44546</v>
      </c>
      <c r="I79" s="1">
        <v>44984.59443016802</v>
      </c>
      <c r="J79" t="s">
        <v>403</v>
      </c>
      <c r="K79" t="s">
        <v>138</v>
      </c>
      <c r="L79" s="1">
        <v>44546</v>
      </c>
      <c r="M79" t="s">
        <v>264</v>
      </c>
      <c r="N79" t="s">
        <v>265</v>
      </c>
      <c r="R79" t="s">
        <v>404</v>
      </c>
      <c r="S79" t="b">
        <v>0</v>
      </c>
      <c r="T79" s="1">
        <v>45292</v>
      </c>
      <c r="U79" s="2">
        <f>HYPERLINK("https://sbirkapp.gov.cz/detail/SPPBJG65N42AFANE", "https://sbirkapp.gov.cz/detail/SPPBJG65N42AFANE")</f>
        <v>0</v>
      </c>
      <c r="V79" t="s">
        <v>405</v>
      </c>
      <c r="W79">
        <v>1</v>
      </c>
    </row>
    <row r="80" spans="1:23">
      <c r="A80" t="s">
        <v>23</v>
      </c>
      <c r="B80" t="s">
        <v>24</v>
      </c>
      <c r="C80" t="s">
        <v>25</v>
      </c>
      <c r="D80" t="s">
        <v>26</v>
      </c>
      <c r="E80" t="s">
        <v>406</v>
      </c>
      <c r="F80" t="s">
        <v>28</v>
      </c>
      <c r="G80" t="s">
        <v>407</v>
      </c>
      <c r="H80" s="1">
        <v>43951</v>
      </c>
      <c r="I80" s="1">
        <v>44984.5797470464</v>
      </c>
      <c r="J80" t="s">
        <v>373</v>
      </c>
      <c r="K80" t="s">
        <v>138</v>
      </c>
      <c r="L80" s="1">
        <v>43951</v>
      </c>
      <c r="M80" t="s">
        <v>275</v>
      </c>
      <c r="N80" t="s">
        <v>276</v>
      </c>
      <c r="O80" t="s">
        <v>277</v>
      </c>
      <c r="S80" t="b">
        <v>1</v>
      </c>
      <c r="U80" s="2">
        <f>HYPERLINK("https://sbirkapp.gov.cz/detail/SPPRDGAS5JIKH2RS", "https://sbirkapp.gov.cz/detail/SPPRDGAS5JIKH2RS")</f>
        <v>0</v>
      </c>
      <c r="V80" t="s">
        <v>408</v>
      </c>
      <c r="W80">
        <v>1</v>
      </c>
    </row>
    <row r="81" spans="1:23">
      <c r="A81" t="s">
        <v>23</v>
      </c>
      <c r="B81" t="s">
        <v>24</v>
      </c>
      <c r="C81" t="s">
        <v>25</v>
      </c>
      <c r="D81" t="s">
        <v>26</v>
      </c>
      <c r="E81" t="s">
        <v>409</v>
      </c>
      <c r="F81" t="s">
        <v>28</v>
      </c>
      <c r="G81" t="s">
        <v>410</v>
      </c>
      <c r="H81" s="1">
        <v>43812</v>
      </c>
      <c r="I81" s="1">
        <v>44984.57658435546</v>
      </c>
      <c r="J81" t="s">
        <v>356</v>
      </c>
      <c r="K81" t="s">
        <v>138</v>
      </c>
      <c r="L81" s="1">
        <v>43812</v>
      </c>
      <c r="M81" t="s">
        <v>275</v>
      </c>
      <c r="N81" t="s">
        <v>276</v>
      </c>
      <c r="Q81" t="s">
        <v>411</v>
      </c>
      <c r="R81" t="s">
        <v>412</v>
      </c>
      <c r="S81" t="b">
        <v>0</v>
      </c>
      <c r="T81" s="1">
        <v>45292</v>
      </c>
      <c r="U81" s="2">
        <f>HYPERLINK("https://sbirkapp.gov.cz/detail/SPPNNOAWMTOGHCAU", "https://sbirkapp.gov.cz/detail/SPPNNOAWMTOGHCAU")</f>
        <v>0</v>
      </c>
      <c r="V81" t="s">
        <v>413</v>
      </c>
      <c r="W81">
        <v>1</v>
      </c>
    </row>
    <row r="82" spans="1:23">
      <c r="A82" t="s">
        <v>23</v>
      </c>
      <c r="B82" t="s">
        <v>24</v>
      </c>
      <c r="C82" t="s">
        <v>25</v>
      </c>
      <c r="D82" t="s">
        <v>26</v>
      </c>
      <c r="E82" t="s">
        <v>414</v>
      </c>
      <c r="F82" t="s">
        <v>28</v>
      </c>
      <c r="G82" t="s">
        <v>415</v>
      </c>
      <c r="H82" s="1">
        <v>42796</v>
      </c>
      <c r="I82" s="1">
        <v>44984.43669232889</v>
      </c>
      <c r="J82" t="s">
        <v>416</v>
      </c>
      <c r="K82" t="s">
        <v>138</v>
      </c>
      <c r="L82" s="1">
        <v>42796</v>
      </c>
      <c r="M82" t="s">
        <v>362</v>
      </c>
      <c r="N82" t="s">
        <v>363</v>
      </c>
      <c r="Q82" t="s">
        <v>417</v>
      </c>
      <c r="R82" t="s">
        <v>418</v>
      </c>
      <c r="S82" t="b">
        <v>0</v>
      </c>
      <c r="T82" s="1">
        <v>45748</v>
      </c>
      <c r="U82" s="2">
        <f>HYPERLINK("https://sbirkapp.gov.cz/detail/SPPZ3WWKONHEAJOY", "https://sbirkapp.gov.cz/detail/SPPZ3WWKONHEAJOY")</f>
        <v>0</v>
      </c>
      <c r="V82" t="s">
        <v>419</v>
      </c>
      <c r="W82">
        <v>1</v>
      </c>
    </row>
    <row r="83" spans="1:23">
      <c r="A83" t="s">
        <v>23</v>
      </c>
      <c r="B83" t="s">
        <v>24</v>
      </c>
      <c r="C83" t="s">
        <v>25</v>
      </c>
      <c r="D83" t="s">
        <v>26</v>
      </c>
      <c r="E83" t="s">
        <v>420</v>
      </c>
      <c r="F83" t="s">
        <v>49</v>
      </c>
      <c r="G83" t="s">
        <v>421</v>
      </c>
      <c r="H83" s="1">
        <v>44909</v>
      </c>
      <c r="I83" s="1">
        <v>44910.36989044199</v>
      </c>
      <c r="J83" t="s">
        <v>422</v>
      </c>
      <c r="K83" t="s">
        <v>31</v>
      </c>
      <c r="M83" t="s">
        <v>78</v>
      </c>
      <c r="N83" t="s">
        <v>176</v>
      </c>
      <c r="P83" t="s">
        <v>423</v>
      </c>
      <c r="S83" t="b">
        <v>1</v>
      </c>
      <c r="U83" s="2">
        <f>HYPERLINK("https://sbirkapp.gov.cz/detail/SPP3QMMGAC5KHYF2", "https://sbirkapp.gov.cz/detail/SPP3QMMGAC5KHYF2")</f>
        <v>0</v>
      </c>
      <c r="V83" t="s">
        <v>424</v>
      </c>
      <c r="W83">
        <v>1</v>
      </c>
    </row>
    <row r="84" spans="1:23">
      <c r="A84" t="s">
        <v>23</v>
      </c>
      <c r="B84" t="s">
        <v>24</v>
      </c>
      <c r="C84" t="s">
        <v>25</v>
      </c>
      <c r="D84" t="s">
        <v>26</v>
      </c>
      <c r="E84" t="s">
        <v>425</v>
      </c>
      <c r="F84" t="s">
        <v>49</v>
      </c>
      <c r="G84" t="s">
        <v>426</v>
      </c>
      <c r="H84" s="1">
        <v>44851</v>
      </c>
      <c r="I84" s="1">
        <v>44859.44716420824</v>
      </c>
      <c r="J84" t="s">
        <v>427</v>
      </c>
      <c r="K84" t="s">
        <v>31</v>
      </c>
      <c r="M84" t="s">
        <v>52</v>
      </c>
      <c r="N84" t="s">
        <v>53</v>
      </c>
      <c r="S84" t="b">
        <v>1</v>
      </c>
      <c r="U84" s="2">
        <f>HYPERLINK("https://sbirkapp.gov.cz/detail/SPPGW354VIH26AJG", "https://sbirkapp.gov.cz/detail/SPPGW354VIH26AJG")</f>
        <v>0</v>
      </c>
      <c r="V84" t="s">
        <v>428</v>
      </c>
      <c r="W84">
        <v>1</v>
      </c>
    </row>
    <row r="85" spans="1:23">
      <c r="A85" t="s">
        <v>23</v>
      </c>
      <c r="B85" t="s">
        <v>24</v>
      </c>
      <c r="C85" t="s">
        <v>25</v>
      </c>
      <c r="D85" t="s">
        <v>26</v>
      </c>
      <c r="E85" t="s">
        <v>429</v>
      </c>
      <c r="F85" t="s">
        <v>28</v>
      </c>
      <c r="G85" t="s">
        <v>430</v>
      </c>
      <c r="H85" s="1">
        <v>44826</v>
      </c>
      <c r="I85" s="1">
        <v>44831.35251363416</v>
      </c>
      <c r="J85" t="s">
        <v>431</v>
      </c>
      <c r="K85" t="s">
        <v>31</v>
      </c>
      <c r="M85" t="s">
        <v>92</v>
      </c>
      <c r="N85" t="s">
        <v>432</v>
      </c>
      <c r="O85" t="s">
        <v>94</v>
      </c>
      <c r="S85" t="b">
        <v>1</v>
      </c>
      <c r="U85" s="2">
        <f>HYPERLINK("https://sbirkapp.gov.cz/detail/SPPQWXUOZ42LLGBW", "https://sbirkapp.gov.cz/detail/SPPQWXUOZ42LLGBW")</f>
        <v>0</v>
      </c>
      <c r="V85" t="s">
        <v>433</v>
      </c>
      <c r="W85">
        <v>1</v>
      </c>
    </row>
    <row r="86" spans="1:23">
      <c r="A86" t="s">
        <v>23</v>
      </c>
      <c r="B86" t="s">
        <v>24</v>
      </c>
      <c r="C86" t="s">
        <v>25</v>
      </c>
      <c r="D86" t="s">
        <v>26</v>
      </c>
      <c r="E86" t="s">
        <v>434</v>
      </c>
      <c r="F86" t="s">
        <v>49</v>
      </c>
      <c r="G86" t="s">
        <v>435</v>
      </c>
      <c r="H86" s="1">
        <v>44788</v>
      </c>
      <c r="I86" s="1">
        <v>44809.35791492513</v>
      </c>
      <c r="J86" t="s">
        <v>436</v>
      </c>
      <c r="K86" t="s">
        <v>31</v>
      </c>
      <c r="M86" t="s">
        <v>437</v>
      </c>
      <c r="N86" t="s">
        <v>438</v>
      </c>
      <c r="S86" t="s">
        <v>439</v>
      </c>
      <c r="T86" t="s">
        <v>145</v>
      </c>
      <c r="U86" s="2">
        <f>HYPERLINK("https://sbirkapp.gov.cz/detail/SPPZIUL4T5XWO4IK", "https://sbirkapp.gov.cz/detail/SPPZIUL4T5XWO4IK")</f>
        <v>0</v>
      </c>
      <c r="V86" t="s">
        <v>440</v>
      </c>
      <c r="W86">
        <v>1</v>
      </c>
    </row>
    <row r="87" spans="1:23">
      <c r="A87" t="s">
        <v>23</v>
      </c>
      <c r="B87" t="s">
        <v>24</v>
      </c>
      <c r="C87" t="s">
        <v>25</v>
      </c>
      <c r="D87" t="s">
        <v>26</v>
      </c>
      <c r="E87" t="s">
        <v>441</v>
      </c>
      <c r="F87" t="s">
        <v>49</v>
      </c>
      <c r="G87" t="s">
        <v>442</v>
      </c>
      <c r="H87" s="1">
        <v>44788</v>
      </c>
      <c r="I87" s="1">
        <v>44795.43883015258</v>
      </c>
      <c r="J87" t="s">
        <v>443</v>
      </c>
      <c r="K87" t="s">
        <v>31</v>
      </c>
      <c r="M87" t="s">
        <v>169</v>
      </c>
      <c r="N87" t="s">
        <v>170</v>
      </c>
      <c r="O87" t="s">
        <v>171</v>
      </c>
      <c r="S87" t="b">
        <v>1</v>
      </c>
      <c r="U87" s="2">
        <f>HYPERLINK("https://sbirkapp.gov.cz/detail/SPPU6EM5T56FE3TQ", "https://sbirkapp.gov.cz/detail/SPPU6EM5T56FE3TQ")</f>
        <v>0</v>
      </c>
      <c r="V87" t="s">
        <v>444</v>
      </c>
      <c r="W87">
        <v>2</v>
      </c>
    </row>
    <row r="88" spans="1:23">
      <c r="A88" t="s">
        <v>23</v>
      </c>
      <c r="B88" t="s">
        <v>24</v>
      </c>
      <c r="C88" t="s">
        <v>25</v>
      </c>
      <c r="D88" t="s">
        <v>26</v>
      </c>
      <c r="E88" t="s">
        <v>445</v>
      </c>
      <c r="F88" t="s">
        <v>28</v>
      </c>
      <c r="G88" t="s">
        <v>446</v>
      </c>
      <c r="H88" s="1">
        <v>44735</v>
      </c>
      <c r="I88" s="1">
        <v>44740.381453777</v>
      </c>
      <c r="J88" t="s">
        <v>447</v>
      </c>
      <c r="K88" t="s">
        <v>31</v>
      </c>
      <c r="M88" t="s">
        <v>32</v>
      </c>
      <c r="N88" t="s">
        <v>33</v>
      </c>
      <c r="R88" t="s">
        <v>448</v>
      </c>
      <c r="S88" t="b">
        <v>1</v>
      </c>
      <c r="U88" s="2">
        <f>HYPERLINK("https://sbirkapp.gov.cz/detail/SPPBC2PEINRBFOGA", "https://sbirkapp.gov.cz/detail/SPPBC2PEINRBFOGA")</f>
        <v>0</v>
      </c>
      <c r="V88" t="s">
        <v>449</v>
      </c>
      <c r="W88">
        <v>2</v>
      </c>
    </row>
    <row r="89" spans="1:23">
      <c r="A89" t="s">
        <v>23</v>
      </c>
      <c r="B89" t="s">
        <v>24</v>
      </c>
      <c r="C89" t="s">
        <v>25</v>
      </c>
      <c r="D89" t="s">
        <v>26</v>
      </c>
      <c r="E89" t="s">
        <v>450</v>
      </c>
      <c r="F89" t="s">
        <v>28</v>
      </c>
      <c r="G89" t="s">
        <v>451</v>
      </c>
      <c r="H89" s="1">
        <v>44707</v>
      </c>
      <c r="I89" s="1">
        <v>44715.37243962066</v>
      </c>
      <c r="J89" t="s">
        <v>452</v>
      </c>
      <c r="K89" t="s">
        <v>31</v>
      </c>
      <c r="M89" t="s">
        <v>92</v>
      </c>
      <c r="N89" t="s">
        <v>432</v>
      </c>
      <c r="Q89" t="s">
        <v>453</v>
      </c>
      <c r="S89" t="b">
        <v>1</v>
      </c>
      <c r="U89" s="2">
        <f>HYPERLINK("https://sbirkapp.gov.cz/detail/SPPBI35LH3GNCI3I", "https://sbirkapp.gov.cz/detail/SPPBI35LH3GNCI3I")</f>
        <v>0</v>
      </c>
      <c r="V89" t="s">
        <v>454</v>
      </c>
      <c r="W89">
        <v>1</v>
      </c>
    </row>
    <row r="90" spans="1:23">
      <c r="A90" t="s">
        <v>23</v>
      </c>
      <c r="B90" t="s">
        <v>24</v>
      </c>
      <c r="C90" t="s">
        <v>25</v>
      </c>
      <c r="D90" t="s">
        <v>26</v>
      </c>
      <c r="E90" t="s">
        <v>455</v>
      </c>
      <c r="F90" t="s">
        <v>28</v>
      </c>
      <c r="G90" t="s">
        <v>456</v>
      </c>
      <c r="H90" s="1">
        <v>44679</v>
      </c>
      <c r="I90" s="1">
        <v>44683.55000573424</v>
      </c>
      <c r="J90" t="s">
        <v>457</v>
      </c>
      <c r="K90" t="s">
        <v>31</v>
      </c>
      <c r="M90" t="s">
        <v>32</v>
      </c>
      <c r="N90" t="s">
        <v>33</v>
      </c>
      <c r="Q90" t="s">
        <v>458</v>
      </c>
      <c r="R90" t="s">
        <v>448</v>
      </c>
      <c r="S90" t="b">
        <v>1</v>
      </c>
      <c r="U90" s="2">
        <f>HYPERLINK("https://sbirkapp.gov.cz/detail/SPPOEHGWGBOGWVZK", "https://sbirkapp.gov.cz/detail/SPPOEHGWGBOGWVZK")</f>
        <v>0</v>
      </c>
      <c r="V90" t="s">
        <v>459</v>
      </c>
      <c r="W90">
        <v>2</v>
      </c>
    </row>
    <row r="91" spans="1:23">
      <c r="A91" t="s">
        <v>23</v>
      </c>
      <c r="B91" t="s">
        <v>24</v>
      </c>
      <c r="C91" t="s">
        <v>25</v>
      </c>
      <c r="D91" t="s">
        <v>26</v>
      </c>
      <c r="E91" t="s">
        <v>460</v>
      </c>
      <c r="F91" t="s">
        <v>49</v>
      </c>
      <c r="G91" t="s">
        <v>461</v>
      </c>
      <c r="H91" s="1">
        <v>44662</v>
      </c>
      <c r="I91" s="1">
        <v>44663.58867833578</v>
      </c>
      <c r="J91" t="s">
        <v>462</v>
      </c>
      <c r="K91" t="s">
        <v>31</v>
      </c>
      <c r="M91" t="s">
        <v>63</v>
      </c>
      <c r="N91" t="s">
        <v>64</v>
      </c>
      <c r="R91" t="s">
        <v>463</v>
      </c>
      <c r="S91" t="b">
        <v>0</v>
      </c>
      <c r="T91" s="1">
        <v>45748</v>
      </c>
      <c r="U91" s="2">
        <f>HYPERLINK("https://sbirkapp.gov.cz/detail/SPPWFHD4KBHR4PI6", "https://sbirkapp.gov.cz/detail/SPPWFHD4KBHR4PI6")</f>
        <v>0</v>
      </c>
      <c r="V91" t="s">
        <v>464</v>
      </c>
      <c r="W91">
        <v>1</v>
      </c>
    </row>
    <row r="92" spans="1:23">
      <c r="A92" t="s">
        <v>23</v>
      </c>
      <c r="B92" t="s">
        <v>24</v>
      </c>
      <c r="C92" t="s">
        <v>25</v>
      </c>
      <c r="D92" t="s">
        <v>26</v>
      </c>
      <c r="E92" t="s">
        <v>465</v>
      </c>
      <c r="F92" t="s">
        <v>28</v>
      </c>
      <c r="G92" t="s">
        <v>466</v>
      </c>
      <c r="H92" s="1">
        <v>44651</v>
      </c>
      <c r="I92" s="1">
        <v>44657.32443357357</v>
      </c>
      <c r="J92" t="s">
        <v>467</v>
      </c>
      <c r="K92" t="s">
        <v>31</v>
      </c>
      <c r="M92" t="s">
        <v>310</v>
      </c>
      <c r="N92" t="s">
        <v>311</v>
      </c>
      <c r="O92" t="s">
        <v>312</v>
      </c>
      <c r="S92" t="b">
        <v>1</v>
      </c>
      <c r="U92" s="2">
        <f>HYPERLINK("https://sbirkapp.gov.cz/detail/SPPK7P6KTOXGQJHK", "https://sbirkapp.gov.cz/detail/SPPK7P6KTOXGQJHK")</f>
        <v>0</v>
      </c>
      <c r="V92" t="s">
        <v>468</v>
      </c>
      <c r="W92">
        <v>3</v>
      </c>
    </row>
    <row r="93" spans="1:23">
      <c r="A93" t="s">
        <v>23</v>
      </c>
      <c r="B93" t="s">
        <v>24</v>
      </c>
      <c r="C93" t="s">
        <v>25</v>
      </c>
      <c r="D93" t="s">
        <v>26</v>
      </c>
      <c r="E93" t="s">
        <v>469</v>
      </c>
      <c r="F93" t="s">
        <v>49</v>
      </c>
      <c r="G93" t="s">
        <v>470</v>
      </c>
      <c r="H93" s="1">
        <v>44634</v>
      </c>
      <c r="I93" s="1">
        <v>44638.43377329479</v>
      </c>
      <c r="J93" t="s">
        <v>471</v>
      </c>
      <c r="K93" t="s">
        <v>31</v>
      </c>
      <c r="M93" t="s">
        <v>437</v>
      </c>
      <c r="N93" t="s">
        <v>438</v>
      </c>
      <c r="R93" t="s">
        <v>472</v>
      </c>
      <c r="S93" t="b">
        <v>0</v>
      </c>
      <c r="T93" s="1">
        <v>44927</v>
      </c>
      <c r="U93" s="2">
        <f>HYPERLINK("https://sbirkapp.gov.cz/detail/SPPFFVSI2FHDRXSK", "https://sbirkapp.gov.cz/detail/SPPFFVSI2FHDRXSK")</f>
        <v>0</v>
      </c>
      <c r="V93" t="s">
        <v>473</v>
      </c>
      <c r="W93">
        <v>2</v>
      </c>
    </row>
    <row r="94" spans="1:23">
      <c r="A94" t="s">
        <v>23</v>
      </c>
      <c r="B94" t="s">
        <v>24</v>
      </c>
      <c r="C94" t="s">
        <v>25</v>
      </c>
      <c r="D94" t="s">
        <v>26</v>
      </c>
      <c r="E94" t="s">
        <v>474</v>
      </c>
      <c r="F94" t="s">
        <v>28</v>
      </c>
      <c r="G94" t="s">
        <v>475</v>
      </c>
      <c r="H94" s="1">
        <v>44616</v>
      </c>
      <c r="I94" s="1">
        <v>44621.42218359238</v>
      </c>
      <c r="J94" t="s">
        <v>476</v>
      </c>
      <c r="K94" t="s">
        <v>31</v>
      </c>
      <c r="M94" t="s">
        <v>44</v>
      </c>
      <c r="N94" t="s">
        <v>45</v>
      </c>
      <c r="O94" t="s">
        <v>46</v>
      </c>
      <c r="Q94" t="s">
        <v>477</v>
      </c>
      <c r="S94" t="b">
        <v>1</v>
      </c>
      <c r="U94" s="2">
        <f>HYPERLINK("https://sbirkapp.gov.cz/detail/SPPUSP64MEE3UDPU", "https://sbirkapp.gov.cz/detail/SPPUSP64MEE3UDPU")</f>
        <v>0</v>
      </c>
      <c r="V94" t="s">
        <v>478</v>
      </c>
      <c r="W94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2026-05-01T09:21:12Z</dcterms:created>
  <dcterms:modified xsi:type="dcterms:W3CDTF">2026-05-01T09:21:12Z</dcterms:modified>
</cp:coreProperties>
</file>