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<sst xmlns="http://schemas.openxmlformats.org/spreadsheetml/2006/main" count="1703" uniqueCount="552">
  <si>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</si>
  <si>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</si>
  <si>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</si>
  <si>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</si>
  <si>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</si>
  <si>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</si>
  <si>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</si>
  <si>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</si>
  <si>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</si>
  <si>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</si>
  <si>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</si>
  <si>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</si>
  <si>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</si>
  <si>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</si>
  <si>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</si>
  <si>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</si>
  <si>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</si>
  <si>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</si>
  <si>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</si>
  <si>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</si>
  <si>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</si>
  <si>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</si>
  <si>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</si>
  <si>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Středočeský kraj</t>
  </si>
  <si>
    <t>70891095</t>
  </si>
  <si>
    <t>keebyyf</t>
  </si>
  <si>
    <t>3/2025</t>
  </si>
  <si>
    <t>Nařízení</t>
  </si>
  <si>
    <t>kterým se stanovují úseky silnic, na kterých se pro jejich malý dopravní význam nezajišťuje sjízdnost a schůdnost v zimním období</t>
  </si>
  <si>
    <t>2025-11-25</t>
  </si>
  <si>
    <t>Běžný</t>
  </si>
  <si>
    <t>pozemní komunikace - vyznačení neudržovaných úseků</t>
  </si>
  <si>
    <t xml:space="preserve">zákon č. 13/1997 Sb., o pozemních komunikacích - § 27 odst. 5 </t>
  </si>
  <si>
    <t>1603484214</t>
  </si>
  <si>
    <t>2/2025</t>
  </si>
  <si>
    <t>kterým se stanovují požadavky na zpracování movitých archeologických nálezů, dokumentace k nim a na způsob jejich předání Středočeskému kraji</t>
  </si>
  <si>
    <t>2025-10-09</t>
  </si>
  <si>
    <t xml:space="preserve">archeologické nálezy </t>
  </si>
  <si>
    <t>zákon č. 20/1987 Sb., o státní památkové péči - § 23a odst. 4</t>
  </si>
  <si>
    <t>1582685196</t>
  </si>
  <si>
    <t>1/2025</t>
  </si>
  <si>
    <t>, kterým se stanoví podmínky k zabezpečení požární ochrany v době zvýšeného nebezpeční vzniku požárů</t>
  </si>
  <si>
    <t>2025-04-01</t>
  </si>
  <si>
    <t>požární ochrana - zvýšené nebezpečí vzniku požáru</t>
  </si>
  <si>
    <t>zákon č. 133/1985 Sb., o požární ochraně - § 27 odst. 2  písm. b) bod 3.</t>
  </si>
  <si>
    <t>3/2020: o stanovení podmínek k zabezpečení požární ochrany v době zvýšeného nebezpečí vzniku požáru</t>
  </si>
  <si>
    <t>1495224935</t>
  </si>
  <si>
    <t>2/2024</t>
  </si>
  <si>
    <t>2024-11-01</t>
  </si>
  <si>
    <t>1425310413</t>
  </si>
  <si>
    <t>1/2024</t>
  </si>
  <si>
    <t>o zřízení přírodní památky Stráň u Hrabří</t>
  </si>
  <si>
    <t>2024-05-28</t>
  </si>
  <si>
    <t>ochrana přírody a krajiny - zřízení přírodní památky ; ochrana přírody a krajiny - vyhlášení ochranného pásma přírodní památky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</si>
  <si>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památky</t>
  </si>
  <si>
    <t>1357580832</t>
  </si>
  <si>
    <t>4/2023</t>
  </si>
  <si>
    <t>Obecně závazná vyhláška</t>
  </si>
  <si>
    <t>kterou se mění obecně závazná vyhláška Středočeského kraje č. 3/2016, kterou se vyhlašuje závazná část Plánu odpadového hospodářství Středočeského kraje pro období 2016–2025</t>
  </si>
  <si>
    <t>2023-12-29</t>
  </si>
  <si>
    <t xml:space="preserve">plán odpadového hospodářství kraje </t>
  </si>
  <si>
    <t>zákon č. 185/2001 Sb., o odpadech a o změně některých dalších zákonů - § 43 odst. 11 a § 78 odst. 1 písm. c)</t>
  </si>
  <si>
    <t>3/2016: kterou se vyhlašuje závazná část Plánu odpadového hospodářství Středočeského kraje pro období 2016 až 2025</t>
  </si>
  <si>
    <t>1285746164</t>
  </si>
  <si>
    <t>3/2023</t>
  </si>
  <si>
    <t>2023-11-01</t>
  </si>
  <si>
    <t>1252753765</t>
  </si>
  <si>
    <t>2/2023</t>
  </si>
  <si>
    <t>o zřízení přírodní památky Louka u Vojkova</t>
  </si>
  <si>
    <t>2023-05-19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</si>
  <si>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</si>
  <si>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</si>
  <si>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1185478662</t>
  </si>
  <si>
    <t>1/2023</t>
  </si>
  <si>
    <t>o odnětí působnosti obecného stavebního úřadu Obecnímu úřadu Vrdy</t>
  </si>
  <si>
    <t>2023-04-20</t>
  </si>
  <si>
    <t>odejmutí působnosti stavebního úřadu</t>
  </si>
  <si>
    <t xml:space="preserve">zákon č. 183/2006 Sb., stavební zákon - § 13 odst. 2 </t>
  </si>
  <si>
    <t>1171340238</t>
  </si>
  <si>
    <t>1/2022</t>
  </si>
  <si>
    <t>2022-11-01</t>
  </si>
  <si>
    <t>1097251191</t>
  </si>
  <si>
    <t>1/2006</t>
  </si>
  <si>
    <t>kterým se mění nařízení č. 7 Okresního úřadu Praha - západ ze dne 14. 10. 1996 o zřízení přírodní památky Hostivické rybníky</t>
  </si>
  <si>
    <t>2006-04-08</t>
  </si>
  <si>
    <t>Dle přechodného ustanovení</t>
  </si>
  <si>
    <t>1074286775</t>
  </si>
  <si>
    <t>2/2008</t>
  </si>
  <si>
    <t>o zřízení přírodní památky Žraločí zuby</t>
  </si>
  <si>
    <t>2008-02-22</t>
  </si>
  <si>
    <t>1074132257</t>
  </si>
  <si>
    <t>24/2016</t>
  </si>
  <si>
    <t>o zřízení přírodní památky Žehuňsko - Báň</t>
  </si>
  <si>
    <t>2016-11-26</t>
  </si>
  <si>
    <t>1071037909</t>
  </si>
  <si>
    <t>15/2016</t>
  </si>
  <si>
    <t>o zřízení přírodní památky Pahorek u Ledčic</t>
  </si>
  <si>
    <t>2016-08-06</t>
  </si>
  <si>
    <t>1071035296</t>
  </si>
  <si>
    <t>13/2016</t>
  </si>
  <si>
    <t>o zřízení přírodní památky Na horách</t>
  </si>
  <si>
    <t>1071033487</t>
  </si>
  <si>
    <t>15/2012</t>
  </si>
  <si>
    <t>o zřízení přírodní památky Písečný přesyp u Píst</t>
  </si>
  <si>
    <t>2012-09-08</t>
  </si>
  <si>
    <t>1071031586</t>
  </si>
  <si>
    <t>2/2011</t>
  </si>
  <si>
    <t>o zřízení přírodní památky Třebichovická olšinka</t>
  </si>
  <si>
    <t>2011-04-26</t>
  </si>
  <si>
    <t>1071029264</t>
  </si>
  <si>
    <t>4/2008</t>
  </si>
  <si>
    <t>o zřízení přírodní památky Mokřiny u Beřovic</t>
  </si>
  <si>
    <t>2008-08-30</t>
  </si>
  <si>
    <t>1071027269</t>
  </si>
  <si>
    <t>2/2005</t>
  </si>
  <si>
    <t>o zřízení přírodní památky Skalka u Velimi</t>
  </si>
  <si>
    <t>2005-11-15</t>
  </si>
  <si>
    <t>1066451551</t>
  </si>
  <si>
    <t>16/2016</t>
  </si>
  <si>
    <t>o zřízení přírodní památky Vehlovické opuky</t>
  </si>
  <si>
    <t>1066447623</t>
  </si>
  <si>
    <t>3/2017</t>
  </si>
  <si>
    <t>o zřízení přírodní památky Písčina u Byšiček</t>
  </si>
  <si>
    <t>2017-03-15</t>
  </si>
  <si>
    <t>1066441419</t>
  </si>
  <si>
    <t>6/2017</t>
  </si>
  <si>
    <t>o zřízení přírodní památky Žiželický les</t>
  </si>
  <si>
    <t>2017-04-05</t>
  </si>
  <si>
    <t>1066309888</t>
  </si>
  <si>
    <t>18/2016</t>
  </si>
  <si>
    <t>o zřízení přírodní památky Žerka</t>
  </si>
  <si>
    <t>1066307913</t>
  </si>
  <si>
    <t>2/2012</t>
  </si>
  <si>
    <t>o zřízení přírodní památky Zámecký park Liblice</t>
  </si>
  <si>
    <t>2012-01-16</t>
  </si>
  <si>
    <t>1066306407</t>
  </si>
  <si>
    <t>4/2017</t>
  </si>
  <si>
    <t>o zřízení přírodní památky Zákolanský potok</t>
  </si>
  <si>
    <t>1066297846</t>
  </si>
  <si>
    <t>2/2015</t>
  </si>
  <si>
    <t>o zřízení přírodní památky Zadní Hrádek</t>
  </si>
  <si>
    <t>2015-04-30</t>
  </si>
  <si>
    <t>1066295115</t>
  </si>
  <si>
    <t>13/2013</t>
  </si>
  <si>
    <t>o zřízení přírodní památky Vysoký Újezd - kostel</t>
  </si>
  <si>
    <t>2013-08-30</t>
  </si>
  <si>
    <t>1066293291</t>
  </si>
  <si>
    <t>7/2011</t>
  </si>
  <si>
    <t>o zřízení přírodní památky Vlčkovice - Dubský rybník</t>
  </si>
  <si>
    <t>2011-08-13</t>
  </si>
  <si>
    <t>1066279544</t>
  </si>
  <si>
    <t>10/2013</t>
  </si>
  <si>
    <t>o zřízení přírodní památky Veltrusy</t>
  </si>
  <si>
    <t>2013-06-22</t>
  </si>
  <si>
    <t>1066277178</t>
  </si>
  <si>
    <t>3/2007</t>
  </si>
  <si>
    <t>o zřízení přírodní památky Vlčí rokle</t>
  </si>
  <si>
    <t>2007-09-22</t>
  </si>
  <si>
    <t>1066275262</t>
  </si>
  <si>
    <t>4/2013</t>
  </si>
  <si>
    <t>o zřízení přírodní památky Černý Orel</t>
  </si>
  <si>
    <t>1066265343</t>
  </si>
  <si>
    <t>6/2013</t>
  </si>
  <si>
    <t>o zřízení přírodní památky Lom na Plachtě</t>
  </si>
  <si>
    <t>1066260142</t>
  </si>
  <si>
    <t>14/2014</t>
  </si>
  <si>
    <t>o zřízení přírodní památky Velký Raputovský rybník</t>
  </si>
  <si>
    <t>2014-10-21</t>
  </si>
  <si>
    <t>1064097297</t>
  </si>
  <si>
    <t>16/2013</t>
  </si>
  <si>
    <t>o zřízení přírodní památky Vápenické jezero</t>
  </si>
  <si>
    <t>1064095263</t>
  </si>
  <si>
    <t>21/2013</t>
  </si>
  <si>
    <t>o zřízení přírodní památky Valcha</t>
  </si>
  <si>
    <t>2013-09-28</t>
  </si>
  <si>
    <t>1064091274</t>
  </si>
  <si>
    <t>12/2012</t>
  </si>
  <si>
    <t>o zřízení přírodní památky Týnecká rotunda</t>
  </si>
  <si>
    <t>2012-07-23</t>
  </si>
  <si>
    <t>1064088207</t>
  </si>
  <si>
    <t>9/2013</t>
  </si>
  <si>
    <t>o zřízení přírodní památky Třeštibok</t>
  </si>
  <si>
    <t>1064086320</t>
  </si>
  <si>
    <t>6/2014</t>
  </si>
  <si>
    <t>o zřízení přírodní památky Štola Mořic</t>
  </si>
  <si>
    <t>2014-03-15</t>
  </si>
  <si>
    <t>1064083335</t>
  </si>
  <si>
    <t>5/2011</t>
  </si>
  <si>
    <t>o zřízení přírodní památky Štola Jarnice</t>
  </si>
  <si>
    <t>2011-06-28</t>
  </si>
  <si>
    <t>1064081536</t>
  </si>
  <si>
    <t>22/2016</t>
  </si>
  <si>
    <t>o zřízení přírodní památky Šáchovec</t>
  </si>
  <si>
    <t>1064079654</t>
  </si>
  <si>
    <t>10/2017</t>
  </si>
  <si>
    <t>o zřízení přírodní památky Stroupínský potok</t>
  </si>
  <si>
    <t>2017-06-01</t>
  </si>
  <si>
    <t>1064075135</t>
  </si>
  <si>
    <t>16/2012</t>
  </si>
  <si>
    <t>o zřízení přírodní památky Suchdolský rybník</t>
  </si>
  <si>
    <t>2012-11-06</t>
  </si>
  <si>
    <t>1064077376</t>
  </si>
  <si>
    <t>9/2014</t>
  </si>
  <si>
    <t>o zřízení přírodní památky Smradovna</t>
  </si>
  <si>
    <t>2014-06-10</t>
  </si>
  <si>
    <t>1061422835</t>
  </si>
  <si>
    <t>11/2012</t>
  </si>
  <si>
    <t>o zřízení přírodní památky Smečno</t>
  </si>
  <si>
    <t>1061406894</t>
  </si>
  <si>
    <t>7/2012</t>
  </si>
  <si>
    <t>o zřízení přírodní památky Slavkov</t>
  </si>
  <si>
    <t>1061405155</t>
  </si>
  <si>
    <t>12/2014</t>
  </si>
  <si>
    <t>o zřízení přírodní památky Slatinná louka u Velenky</t>
  </si>
  <si>
    <t>1061403095</t>
  </si>
  <si>
    <t>2/2013</t>
  </si>
  <si>
    <t>o zřízení přírodní památky Slaná louka u Újezdce</t>
  </si>
  <si>
    <t>2013-04-19</t>
  </si>
  <si>
    <t>1061401692</t>
  </si>
  <si>
    <t>1/2008</t>
  </si>
  <si>
    <t>o zřízení přírodní památky Skalsko</t>
  </si>
  <si>
    <t>1061229826</t>
  </si>
  <si>
    <t>9/2017</t>
  </si>
  <si>
    <t>o zřízení přírodní památky Řísnice</t>
  </si>
  <si>
    <t>1061228450</t>
  </si>
  <si>
    <t>4/2012</t>
  </si>
  <si>
    <t>o zřízení přírodní památky Rybník  Vočert a Lazy</t>
  </si>
  <si>
    <t>2012-04-21</t>
  </si>
  <si>
    <t>1061227172</t>
  </si>
  <si>
    <t>23/2016</t>
  </si>
  <si>
    <t>o zřízení přírodní památky Rybník Starý u Líchov</t>
  </si>
  <si>
    <t>1061225630</t>
  </si>
  <si>
    <t>8/2013</t>
  </si>
  <si>
    <t>o zřízení přírodní památky Rožmitál pod Třemšínem</t>
  </si>
  <si>
    <t>1061030584</t>
  </si>
  <si>
    <t>8/2014</t>
  </si>
  <si>
    <t>o zřízení přírodní památky Polabí u Kostelce</t>
  </si>
  <si>
    <t>1061028758</t>
  </si>
  <si>
    <t>2/2007</t>
  </si>
  <si>
    <t>o zřízení přírodní památky Písčina u Tuhaně</t>
  </si>
  <si>
    <t>2007-08-29</t>
  </si>
  <si>
    <t>1061027214</t>
  </si>
  <si>
    <t>11/2014</t>
  </si>
  <si>
    <t>o zřízení přírodní památky Minartice</t>
  </si>
  <si>
    <t>1059485336</t>
  </si>
  <si>
    <t>2/2017</t>
  </si>
  <si>
    <t>o zřízení přírodní památky Milčice</t>
  </si>
  <si>
    <t>1059482336</t>
  </si>
  <si>
    <t>14/2016</t>
  </si>
  <si>
    <t>o zřízení přírodní památky Niva Bělé u Klokočky</t>
  </si>
  <si>
    <t>1058845561</t>
  </si>
  <si>
    <t>25/2016</t>
  </si>
  <si>
    <t>o zřízení přírodní památky Nový rybník u Kačiny</t>
  </si>
  <si>
    <t>1058843973</t>
  </si>
  <si>
    <t>5/2012</t>
  </si>
  <si>
    <t>o zřízení přírodní památky Oškobrh</t>
  </si>
  <si>
    <t>1058840638</t>
  </si>
  <si>
    <t>12/2017</t>
  </si>
  <si>
    <t>o zřízení přírodní památky Paterovské stráně</t>
  </si>
  <si>
    <t>2017-07-22</t>
  </si>
  <si>
    <t>1058840168</t>
  </si>
  <si>
    <t>2/2009</t>
  </si>
  <si>
    <t>o zřízení přírodní památky Pařezitý</t>
  </si>
  <si>
    <t>2009-11-10</t>
  </si>
  <si>
    <t>1058838391</t>
  </si>
  <si>
    <t>6/2010</t>
  </si>
  <si>
    <t>kterým se stanoví podmínky k zabezpečení požární ochrany při akcích, kterých se zúčastňuje větší počet osob</t>
  </si>
  <si>
    <t>2010-03-30</t>
  </si>
  <si>
    <t>požární ochrana - podmínky při akcích</t>
  </si>
  <si>
    <t>zákon č. 133/1985 Sb., o požární ochraně - § 27 odst. 2  písm. b) bod 5.</t>
  </si>
  <si>
    <t>1053713427</t>
  </si>
  <si>
    <t>5/2010</t>
  </si>
  <si>
    <t>kterým se stanoví podmínky k zabezpečení požární ochrany v budovách zvláštního významu</t>
  </si>
  <si>
    <t>požární ochrana - budovy zvláštního významu</t>
  </si>
  <si>
    <t>zákon č. 133/1985 Sb., o požární ochraně - § 27 odst. 2  písm. b) bod 4.</t>
  </si>
  <si>
    <t>1053710537</t>
  </si>
  <si>
    <t>4/2015</t>
  </si>
  <si>
    <t>kterým se vydává Požární poplachový plán Středočeského kraje</t>
  </si>
  <si>
    <t>požární ochrana - poplachový plán kraje</t>
  </si>
  <si>
    <t>zákon č. 133/1985 Sb., o požární ochraně - § 27 odst. 2  písm. a)</t>
  </si>
  <si>
    <t>1053695534</t>
  </si>
  <si>
    <t>3/2010</t>
  </si>
  <si>
    <t>kterým se stanoví podmínky k zabezpečení zdrojů vody k hašení požárů na území Středočeského kraje</t>
  </si>
  <si>
    <t xml:space="preserve">požární ochrana - zdroje vody k hašení </t>
  </si>
  <si>
    <t>zákon č. 133/1985 Sb., o požární ochraně - § 27 odst. 2  písm. b) bod 2.</t>
  </si>
  <si>
    <t>1053693354</t>
  </si>
  <si>
    <t>2/2010</t>
  </si>
  <si>
    <t xml:space="preserve">kterým se stanoví podmínky k zabezpečení plošného pokrytí území Středoč jednotkami požární ochranyeského kraje </t>
  </si>
  <si>
    <t>požární ochrana - pokrytí jednotkami požární ochrany</t>
  </si>
  <si>
    <t>zákon č. 133/1985 Sb., o požární ochraně - § 27 odst. 2  písm. b) bod 1.</t>
  </si>
  <si>
    <t>1053691206</t>
  </si>
  <si>
    <t>3/2011</t>
  </si>
  <si>
    <t>o zřízení přírodního parku Okolí Okoře a Budče</t>
  </si>
  <si>
    <t>2011-06-08</t>
  </si>
  <si>
    <t>ochrana přírody a krajiny - omezení využití území přírodního parku</t>
  </si>
  <si>
    <t>zákon č. 114/1992 Sb., o ochraně přírody a krajiny - § 77a odst. 2 a § 12 odst. 3 - omezení využití území přírodního parku</t>
  </si>
  <si>
    <t>1052290046</t>
  </si>
  <si>
    <t>12/2010</t>
  </si>
  <si>
    <t>o zřízení přírodního parku Kersko - Bory</t>
  </si>
  <si>
    <t>2010-05-21</t>
  </si>
  <si>
    <t>1052287235</t>
  </si>
  <si>
    <t>14/2010</t>
  </si>
  <si>
    <t>o zřízení přírodního parku Povodí Kačáku</t>
  </si>
  <si>
    <t>2010-07-08</t>
  </si>
  <si>
    <t>1052281679</t>
  </si>
  <si>
    <t>1/2001</t>
  </si>
  <si>
    <t>o symbolech kraje a jejich užívání</t>
  </si>
  <si>
    <t>2002-12-05</t>
  </si>
  <si>
    <t>jiná</t>
  </si>
  <si>
    <t xml:space="preserve">ústavní zákon č. 1/1993 Sb., Ústava České republiky - čl. 104 odst. 3 </t>
  </si>
  <si>
    <t>1052278614</t>
  </si>
  <si>
    <t>3/2016</t>
  </si>
  <si>
    <t>kterou se vyhlašuje závazná část Plánu odpadového hospodářství Středočeského kraje pro období 2016 až 2025</t>
  </si>
  <si>
    <t>2016-06-08</t>
  </si>
  <si>
    <t>4/2023: kterou se mění obecně závazná vyhláška Středočeského kraje č. 3/2016, kterou se vyhlašuje závazná část Plánu odpadového hospodářství Středočeského kraje pro období 2016–2025</t>
  </si>
  <si>
    <t>1052275220</t>
  </si>
  <si>
    <t>1/2009</t>
  </si>
  <si>
    <t>o zřízení přírodního parku Škvorecká obora - Králičina</t>
  </si>
  <si>
    <t>2009-04-11</t>
  </si>
  <si>
    <t>1048642362</t>
  </si>
  <si>
    <t>6/2008</t>
  </si>
  <si>
    <t>o zřízení přírodního parku Petrovicko</t>
  </si>
  <si>
    <t>2008-12-30</t>
  </si>
  <si>
    <t>1048640695</t>
  </si>
  <si>
    <t>4/2009</t>
  </si>
  <si>
    <t>o zřízení přírodního parku Hřebeny</t>
  </si>
  <si>
    <t>1048638718</t>
  </si>
  <si>
    <t>17/2016</t>
  </si>
  <si>
    <t>o zřízení přírodní rezervace Vymyšlenská pěšina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</si>
  <si>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</si>
  <si>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</si>
  <si>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1048459056</t>
  </si>
  <si>
    <t>28/2016</t>
  </si>
  <si>
    <t>o zřízení přírodní rezervace Louky u rybníka Proudnice</t>
  </si>
  <si>
    <t>1048457011</t>
  </si>
  <si>
    <t>1/2015</t>
  </si>
  <si>
    <t>o zřízení přírodní rezervace Tonice - Bezedná</t>
  </si>
  <si>
    <t>2015-10-31</t>
  </si>
  <si>
    <t>1048454206</t>
  </si>
  <si>
    <t>o zřízení přírodní rezervace Veltrubský luh</t>
  </si>
  <si>
    <t>1048451851</t>
  </si>
  <si>
    <t>20/2013</t>
  </si>
  <si>
    <t>o zřízení přírodní rezervace Mydlovarský luh</t>
  </si>
  <si>
    <t>1048437381</t>
  </si>
  <si>
    <t>1/2013</t>
  </si>
  <si>
    <t>o zřízení přírodní rezervace Všetatská černava</t>
  </si>
  <si>
    <t>1048434827</t>
  </si>
  <si>
    <t>13/2012</t>
  </si>
  <si>
    <t>o zřízení přírodní rezervace Týnecké mokřiny</t>
  </si>
  <si>
    <t>1048430851</t>
  </si>
  <si>
    <t>1/2011</t>
  </si>
  <si>
    <t>o zřízení přírodní rezervace Milská stráň</t>
  </si>
  <si>
    <t>1048426282</t>
  </si>
  <si>
    <t>13/2010</t>
  </si>
  <si>
    <t>o zřízení přírodní rezervace Vrch Baba u Kosmonos</t>
  </si>
  <si>
    <t>1048424047</t>
  </si>
  <si>
    <t>2/2006</t>
  </si>
  <si>
    <t>o zřízení přírodní rezervace Kopeč</t>
  </si>
  <si>
    <t>2006-07-22</t>
  </si>
  <si>
    <t>1048419422</t>
  </si>
  <si>
    <t>11/2013</t>
  </si>
  <si>
    <t>o zřízení přírodní rezervace Getsemanka</t>
  </si>
  <si>
    <t>1042532898</t>
  </si>
  <si>
    <t>7/2013</t>
  </si>
  <si>
    <t>o zřízení přírodní památky Lounín</t>
  </si>
  <si>
    <t>1042516220</t>
  </si>
  <si>
    <t>1/2016</t>
  </si>
  <si>
    <t>o zřízení přírodní památky Louky u Choťánek</t>
  </si>
  <si>
    <t>2016-03-22</t>
  </si>
  <si>
    <t>1041259588</t>
  </si>
  <si>
    <t>12/2016</t>
  </si>
  <si>
    <t>o zřízení přírodní památky Louky u Drahlína</t>
  </si>
  <si>
    <t>1041257158</t>
  </si>
  <si>
    <t>11/2016</t>
  </si>
  <si>
    <t>o zřízení přírodní památky Les u Libeže</t>
  </si>
  <si>
    <t>1041255016</t>
  </si>
  <si>
    <t>10/2012</t>
  </si>
  <si>
    <t>o zřízení přírodní památky Ledce - hájovna</t>
  </si>
  <si>
    <t>1041253224</t>
  </si>
  <si>
    <t>14/2013</t>
  </si>
  <si>
    <t>o zřízení přírodní památky Kyšice - Kobyla</t>
  </si>
  <si>
    <t>1041251691</t>
  </si>
  <si>
    <t>10/2016</t>
  </si>
  <si>
    <t>o zřízení přírodní památky Krnčí a Voleška</t>
  </si>
  <si>
    <t>1041249633</t>
  </si>
  <si>
    <t>12/2013</t>
  </si>
  <si>
    <t>o zřízení přírodní památky Králičina a Povýmolí</t>
  </si>
  <si>
    <t>1041247274</t>
  </si>
  <si>
    <t>7/2017</t>
  </si>
  <si>
    <t>o zřízení přírodní památky Kozí hůra</t>
  </si>
  <si>
    <t>1041244856</t>
  </si>
  <si>
    <t>9/2012</t>
  </si>
  <si>
    <t>o zřízení přírodní památky Kolín - letiště</t>
  </si>
  <si>
    <t>1041243452</t>
  </si>
  <si>
    <t>8/2017</t>
  </si>
  <si>
    <t>kterým se mění nařízení Středočeského kraje č. 21/2016 o zřízení přírodní památky Kersko</t>
  </si>
  <si>
    <t>21/2006: o zřízení přírodní památky Kersko</t>
  </si>
  <si>
    <t>1040986776</t>
  </si>
  <si>
    <t>21/2006</t>
  </si>
  <si>
    <t>o zřízení přírodní památky Kersko</t>
  </si>
  <si>
    <t>8/2017: kterým se mění nařízení Středočeského kraje č. 21/2016 o zřízení přírodní památky Kersko</t>
  </si>
  <si>
    <t>1040967391</t>
  </si>
  <si>
    <t>6/2011</t>
  </si>
  <si>
    <t>o zřízení přírodní památky Kerské rybníčky</t>
  </si>
  <si>
    <t>1040965379</t>
  </si>
  <si>
    <t>9/2016</t>
  </si>
  <si>
    <t>o zřízení přírodní památky Kaňon Vltavy u Sedlce</t>
  </si>
  <si>
    <t>1040933215</t>
  </si>
  <si>
    <t>5/2014</t>
  </si>
  <si>
    <t>o zřízení přírodní památky Kalivody</t>
  </si>
  <si>
    <t>1040876777</t>
  </si>
  <si>
    <t>27/2016</t>
  </si>
  <si>
    <t>o zřízení přírodní památky Kališťské louky a mokřady</t>
  </si>
  <si>
    <t>1040874824</t>
  </si>
  <si>
    <t>6/2015</t>
  </si>
  <si>
    <t>kterým se mění nařízení Středočeského kraje č. 4/2014 o zřízení přírodní památky Kačina</t>
  </si>
  <si>
    <t>4/2014: o zřízení přírodní památky Kačina</t>
  </si>
  <si>
    <t>1040851310</t>
  </si>
  <si>
    <t>4/2014</t>
  </si>
  <si>
    <t>o zřízení přírodní památky Kačina</t>
  </si>
  <si>
    <t>6/2015: kterým se mění nařízení Středočeského kraje č. 4/2014 o zřízení přírodní památky Kačina</t>
  </si>
  <si>
    <t>1040848494</t>
  </si>
  <si>
    <t>3/2009</t>
  </si>
  <si>
    <t>o zřízení přírodní památky Jezírko u Dobříše</t>
  </si>
  <si>
    <t>1040841895</t>
  </si>
  <si>
    <t>15/2013</t>
  </si>
  <si>
    <t>o zřízení přírodní památky Jezera</t>
  </si>
  <si>
    <t>1040490701</t>
  </si>
  <si>
    <t>4/2011</t>
  </si>
  <si>
    <t>o zřízení přírodní památky Jablonná - mokřad</t>
  </si>
  <si>
    <t>1040488371</t>
  </si>
  <si>
    <t>19/2016</t>
  </si>
  <si>
    <t>o zřízení přírodní památky Chlum u Nepřevázky</t>
  </si>
  <si>
    <t>2016-08-31</t>
  </si>
  <si>
    <t>1040486713</t>
  </si>
  <si>
    <t>25/2013</t>
  </si>
  <si>
    <t>o zřízení přírodní památky Housina</t>
  </si>
  <si>
    <t>2013-12-31</t>
  </si>
  <si>
    <t>1037850684</t>
  </si>
  <si>
    <t>17/2013</t>
  </si>
  <si>
    <t>o zřízení přírodní památky Horní solopyský rybník</t>
  </si>
  <si>
    <t>1037849225</t>
  </si>
  <si>
    <t>3/2014</t>
  </si>
  <si>
    <t>o zřízení přírodní památky Horní a Dolní obděnický rybník</t>
  </si>
  <si>
    <t>1037847148</t>
  </si>
  <si>
    <t>17/2012</t>
  </si>
  <si>
    <t>o zřízení přírodní památky Hadce u Hrnčíř</t>
  </si>
  <si>
    <t>1037844489</t>
  </si>
  <si>
    <t>1/2017</t>
  </si>
  <si>
    <t>o zřízení přírodní památky Dymokursko</t>
  </si>
  <si>
    <t>1037842806</t>
  </si>
  <si>
    <t>3/2015</t>
  </si>
  <si>
    <t>o zrízení přírodní památky Dolní Pšovka</t>
  </si>
  <si>
    <t>1037839385</t>
  </si>
  <si>
    <t>18/2013</t>
  </si>
  <si>
    <t>o zřízení přírodní památky Dobříšský zámek</t>
  </si>
  <si>
    <t>1037837569</t>
  </si>
  <si>
    <t>22/2013</t>
  </si>
  <si>
    <t>o zřízení přírodní památky Dobříšský park</t>
  </si>
  <si>
    <t>1037834991</t>
  </si>
  <si>
    <t>11/2017</t>
  </si>
  <si>
    <t>kterým se mění nařízení Středočeského kraje č. 26/2016 o zřízení přírodní památky Čihadelské rybníky</t>
  </si>
  <si>
    <t>26/2016: o zřízení přírodní památky Čihadelské rybníky</t>
  </si>
  <si>
    <t>1037832761</t>
  </si>
  <si>
    <t>26/2016</t>
  </si>
  <si>
    <t>o zřízení přírodní památky Čihadelské rybníky</t>
  </si>
  <si>
    <t>11/2017: kterým se mění nařízení Středočeského kraje č. 26/2016 o zřízení přírodní památky Čihadelské rybníky</t>
  </si>
  <si>
    <t>1037830434</t>
  </si>
  <si>
    <t>5/2013</t>
  </si>
  <si>
    <t>o zřízení přírodní památky Červené dolíky</t>
  </si>
  <si>
    <t>1037341561</t>
  </si>
  <si>
    <t>7/2014</t>
  </si>
  <si>
    <t>o zřízení přírodní památky Břežanské údolí</t>
  </si>
  <si>
    <t>1037339750</t>
  </si>
  <si>
    <t>1/2012</t>
  </si>
  <si>
    <t>o zřízení přírodní rezervace Vršky pod Špičákem</t>
  </si>
  <si>
    <t>1037336447</t>
  </si>
  <si>
    <t>10/2014</t>
  </si>
  <si>
    <t>o zřízení přírodní rezervace Úpor - Černínovsko</t>
  </si>
  <si>
    <t>1037334800</t>
  </si>
  <si>
    <t>13/2014</t>
  </si>
  <si>
    <t>o zřízení přírodní rezervace Káraný - Hrbáčkovy tůně</t>
  </si>
  <si>
    <t>1037333176</t>
  </si>
  <si>
    <t>23/2013</t>
  </si>
  <si>
    <t>o zřízení přírodní památky Březnice - Oblouček</t>
  </si>
  <si>
    <t>2013-11-05</t>
  </si>
  <si>
    <t>1024252369</t>
  </si>
  <si>
    <t>3/2013</t>
  </si>
  <si>
    <t>o zřízení přírodní památky Bohostice</t>
  </si>
  <si>
    <t>1024244872</t>
  </si>
  <si>
    <t>1/2014</t>
  </si>
  <si>
    <t>o zřízení přírodní památky Bezděkovský lom</t>
  </si>
  <si>
    <t>1024218159</t>
  </si>
  <si>
    <t>6/2012</t>
  </si>
  <si>
    <t>o zřízení přírodní památky Bezděčín</t>
  </si>
  <si>
    <t>2012-06-23</t>
  </si>
  <si>
    <t>1024168573</t>
  </si>
  <si>
    <t>8/2012</t>
  </si>
  <si>
    <t>o zřízení přírodní památky Bělá pod Bezdězem - zámek</t>
  </si>
  <si>
    <t>1024157264</t>
  </si>
  <si>
    <t>19/2013</t>
  </si>
  <si>
    <t>o zřízení přírodní památky Andělské schody</t>
  </si>
  <si>
    <t>1024144484</t>
  </si>
  <si>
    <t>14/2017</t>
  </si>
  <si>
    <t>o zřízení přírodní rezervace Posázavské bučiny</t>
  </si>
  <si>
    <t>2017-12-30</t>
  </si>
  <si>
    <t>1022679618</t>
  </si>
  <si>
    <t>4/2018</t>
  </si>
  <si>
    <t>o zřízení přírodní památky Polabské hůry</t>
  </si>
  <si>
    <t>2018-12-14</t>
  </si>
  <si>
    <t>1022675654</t>
  </si>
  <si>
    <t>1/2018</t>
  </si>
  <si>
    <t>o zřízení přírodní památky Louky u Budenína</t>
  </si>
  <si>
    <t>2018-05-29</t>
  </si>
  <si>
    <t>1022673438</t>
  </si>
  <si>
    <t>1/2020</t>
  </si>
  <si>
    <t>o zřízení přírodní památky Stráně u Kochánek</t>
  </si>
  <si>
    <t>2020-02-07</t>
  </si>
  <si>
    <t>1022657114</t>
  </si>
  <si>
    <t>2/2020</t>
  </si>
  <si>
    <t>o odnětí působnosti obecného stavebního úřadu OÚ Záboří nad Labem</t>
  </si>
  <si>
    <t>1022623332</t>
  </si>
  <si>
    <t>4/2020</t>
  </si>
  <si>
    <t>o zřízení přírodní rezervace Zvolská homole</t>
  </si>
  <si>
    <t>2020-09-23</t>
  </si>
  <si>
    <t>1022619332</t>
  </si>
  <si>
    <t>1/2021</t>
  </si>
  <si>
    <t>o zřízení přírodní památky Lžovické tůně</t>
  </si>
  <si>
    <t>2021-03-25</t>
  </si>
  <si>
    <t>1022601417</t>
  </si>
  <si>
    <t>3/2020</t>
  </si>
  <si>
    <t>o stanovení podmínek k zabezpečení požární ochrany v době zvýšeného nebezpečí vzniku požáru</t>
  </si>
  <si>
    <t>2020-05-07</t>
  </si>
  <si>
    <t>1/2025: , kterým se stanoví podmínky k zabezpečení požární ochrany v době zvýšeného nebezpeční vzniku požárů</t>
  </si>
  <si>
    <t>1021307448</t>
  </si>
  <si>
    <t>3/2021</t>
  </si>
  <si>
    <t>kterým se stanovují maximální ceny jízdného v rámci integrovaných veřejných služeb v přepravě cestujících na území Středočeského kraje</t>
  </si>
  <si>
    <t>2021-06-28</t>
  </si>
  <si>
    <t>regulace cen - stanovení maximálních cen, pokud nejsou stanoveny ministerstvem</t>
  </si>
  <si>
    <t>zákon č. 265/1991 Sb., o působnosti orgánů České republiky v oblasti cen - § 4 odst. 1 písm. a)</t>
  </si>
  <si>
    <t>Vyřazeno</t>
  </si>
  <si>
    <t>-</t>
  </si>
  <si>
    <t>1021278974</t>
  </si>
  <si>
    <t>4/2021</t>
  </si>
  <si>
    <t>o zřízení ochranného pásma přírodní památky Dražská Koupě</t>
  </si>
  <si>
    <t>2021-11-13</t>
  </si>
  <si>
    <t>ochrana přírody a krajiny - vyhlášení ochranného pásma přírodní rezervace</t>
  </si>
  <si>
    <t>zákon č. 114/1992 Sb., o ochraně přírody a krajiny - § 77a odst. 2 a § 37 odst. 1 - vyhlášení ochranného pásma přírodní rezervace</t>
  </si>
  <si>
    <t>1020293016</t>
  </si>
  <si>
    <t>2/2014</t>
  </si>
  <si>
    <t>o zřízení přírodní památky Dražská Koupě</t>
  </si>
  <si>
    <t>1020281222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</si>
</sst>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45925</v>
      </c>
      <c r="I2" s="1">
        <v>45971.36154126113</v>
      </c>
      <c r="J2" t="s">
        <v>29</v>
      </c>
      <c r="K2" t="s">
        <v>30</v>
      </c>
      <c r="M2" t="s">
        <v>31</v>
      </c>
      <c r="N2" t="s">
        <v>32</v>
      </c>
      <c r="S2" t="b">
        <v>1</v>
      </c>
      <c r="U2" s="2">
        <f>HYPERLINK("https://sbirkapp.gov.cz/detail/SPPMZLTK77TJPYNU", "https://sbirkapp.gov.cz/detail/SPPMZLTK77TJPYNU")</f>
        <v>0</v>
      </c>
      <c r="V2" t="s">
        <v>33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34</v>
      </c>
      <c r="F3" t="s">
        <v>27</v>
      </c>
      <c r="G3" t="s">
        <v>35</v>
      </c>
      <c r="H3" s="1">
        <v>45911</v>
      </c>
      <c r="I3" s="1">
        <v>45924.55584793874</v>
      </c>
      <c r="J3" t="s">
        <v>36</v>
      </c>
      <c r="K3" t="s">
        <v>30</v>
      </c>
      <c r="M3" t="s">
        <v>37</v>
      </c>
      <c r="N3" t="s">
        <v>38</v>
      </c>
      <c r="S3" t="b">
        <v>1</v>
      </c>
      <c r="U3" s="2">
        <f>HYPERLINK("https://sbirkapp.gov.cz/detail/SPPLFB4H3J2OZ3JG", "https://sbirkapp.gov.cz/detail/SPPLFB4H3J2OZ3JG")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40</v>
      </c>
      <c r="F4" t="s">
        <v>27</v>
      </c>
      <c r="G4" t="s">
        <v>41</v>
      </c>
      <c r="H4" s="1">
        <v>45729</v>
      </c>
      <c r="I4" s="1">
        <v>45733.54389782596</v>
      </c>
      <c r="J4" t="s">
        <v>42</v>
      </c>
      <c r="K4" t="s">
        <v>30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HYPERLINK("https://sbirkapp.gov.cz/detail/SPPWFZWNYTKVWRTU", "https://sbirkapp.gov.cz/detail/SPPWFZWNYTKVWRTU")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47</v>
      </c>
      <c r="F5" t="s">
        <v>27</v>
      </c>
      <c r="G5" t="s">
        <v>28</v>
      </c>
      <c r="H5" s="1">
        <v>45575</v>
      </c>
      <c r="I5" s="1">
        <v>45579.69178697857</v>
      </c>
      <c r="J5" t="s">
        <v>48</v>
      </c>
      <c r="K5" t="s">
        <v>30</v>
      </c>
      <c r="M5" t="s">
        <v>31</v>
      </c>
      <c r="N5" t="s">
        <v>32</v>
      </c>
      <c r="S5" t="b">
        <v>1</v>
      </c>
      <c r="U5" s="2">
        <f>HYPERLINK("https://sbirkapp.gov.cz/detail/SPPFKZ4HBLJKNMEY", "https://sbirkapp.gov.cz/detail/SPPFKZ4HBLJKNMEY")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50</v>
      </c>
      <c r="F6" t="s">
        <v>27</v>
      </c>
      <c r="G6" t="s">
        <v>51</v>
      </c>
      <c r="H6" s="1">
        <v>45386</v>
      </c>
      <c r="I6" s="1">
        <v>45425.45031250316</v>
      </c>
      <c r="J6" t="s">
        <v>52</v>
      </c>
      <c r="K6" t="s">
        <v>30</v>
      </c>
      <c r="M6" t="s">
        <v>53</v>
      </c>
      <c r="N6" t="s">
        <v>54</v>
      </c>
      <c r="S6" t="b">
        <v>1</v>
      </c>
      <c r="U6" s="2">
        <f>HYPERLINK("https://sbirkapp.gov.cz/detail/SPP6Y6BJIR5PUVXE", "https://sbirkapp.gov.cz/detail/SPP6Y6BJIR5PUVXE")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56</v>
      </c>
      <c r="F7" t="s">
        <v>57</v>
      </c>
      <c r="G7" t="s">
        <v>58</v>
      </c>
      <c r="H7" s="1">
        <v>45257</v>
      </c>
      <c r="I7" s="1">
        <v>45274.47945319908</v>
      </c>
      <c r="J7" t="s">
        <v>59</v>
      </c>
      <c r="K7" t="s">
        <v>30</v>
      </c>
      <c r="M7" t="s">
        <v>60</v>
      </c>
      <c r="N7" t="s">
        <v>61</v>
      </c>
      <c r="O7" t="s">
        <v>62</v>
      </c>
      <c r="S7" t="b">
        <v>1</v>
      </c>
      <c r="U7" s="2">
        <f>HYPERLINK("https://sbirkapp.gov.cz/detail/SPPF5V4U6PQM4PAW", "https://sbirkapp.gov.cz/detail/SPPF5V4U6PQM4PAW")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64</v>
      </c>
      <c r="F8" t="s">
        <v>27</v>
      </c>
      <c r="G8" t="s">
        <v>28</v>
      </c>
      <c r="H8" s="1">
        <v>45183</v>
      </c>
      <c r="I8" s="1">
        <v>45210.66711502662</v>
      </c>
      <c r="J8" t="s">
        <v>65</v>
      </c>
      <c r="K8" t="s">
        <v>30</v>
      </c>
      <c r="M8" t="s">
        <v>31</v>
      </c>
      <c r="N8" t="s">
        <v>32</v>
      </c>
      <c r="S8" t="b">
        <v>1</v>
      </c>
      <c r="U8" s="2">
        <f>HYPERLINK("https://sbirkapp.gov.cz/detail/SPPWVKE5NLT6OINE", "https://sbirkapp.gov.cz/detail/SPPWVKE5NLT6OINE")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67</v>
      </c>
      <c r="F9" t="s">
        <v>27</v>
      </c>
      <c r="G9" t="s">
        <v>68</v>
      </c>
      <c r="H9" s="1">
        <v>45043</v>
      </c>
      <c r="I9" s="1">
        <v>45050.64363921578</v>
      </c>
      <c r="J9" t="s">
        <v>69</v>
      </c>
      <c r="K9" t="s">
        <v>30</v>
      </c>
      <c r="M9" t="s">
        <v>70</v>
      </c>
      <c r="N9" t="s">
        <v>71</v>
      </c>
      <c r="S9" t="b">
        <v>1</v>
      </c>
      <c r="U9" s="2">
        <f>HYPERLINK("https://sbirkapp.gov.cz/detail/SPPTK37YING2BZZY", "https://sbirkapp.gov.cz/detail/SPPTK37YING2BZZY")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73</v>
      </c>
      <c r="F10" t="s">
        <v>27</v>
      </c>
      <c r="G10" t="s">
        <v>74</v>
      </c>
      <c r="H10" s="1">
        <v>45015</v>
      </c>
      <c r="I10" s="1">
        <v>45021.53603898912</v>
      </c>
      <c r="J10" t="s">
        <v>75</v>
      </c>
      <c r="K10" t="s">
        <v>30</v>
      </c>
      <c r="M10" t="s">
        <v>76</v>
      </c>
      <c r="N10" t="s">
        <v>77</v>
      </c>
      <c r="S10" t="b">
        <v>1</v>
      </c>
      <c r="U10" s="2">
        <f>HYPERLINK("https://sbirkapp.gov.cz/detail/SPPYFY6AB4MSA7PW", "https://sbirkapp.gov.cz/detail/SPPYFY6AB4MSA7PW")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79</v>
      </c>
      <c r="F11" t="s">
        <v>27</v>
      </c>
      <c r="G11" t="s">
        <v>28</v>
      </c>
      <c r="H11" s="1">
        <v>44847</v>
      </c>
      <c r="I11" s="1">
        <v>44858.59603752154</v>
      </c>
      <c r="J11" t="s">
        <v>80</v>
      </c>
      <c r="K11" t="s">
        <v>30</v>
      </c>
      <c r="M11" t="s">
        <v>31</v>
      </c>
      <c r="N11" t="s">
        <v>32</v>
      </c>
      <c r="S11" t="b">
        <v>1</v>
      </c>
      <c r="U11" s="2">
        <f>HYPERLINK("https://sbirkapp.gov.cz/detail/SPP2OQEBBLVOQUCQ", "https://sbirkapp.gov.cz/detail/SPP2OQEBBLVOQUCQ")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82</v>
      </c>
      <c r="F12" t="s">
        <v>27</v>
      </c>
      <c r="G12" t="s">
        <v>83</v>
      </c>
      <c r="H12" s="1">
        <v>38800</v>
      </c>
      <c r="I12" s="1">
        <v>44795.66425233847</v>
      </c>
      <c r="J12" t="s">
        <v>84</v>
      </c>
      <c r="K12" t="s">
        <v>85</v>
      </c>
      <c r="L12" s="1">
        <v>38800</v>
      </c>
      <c r="M12" t="s">
        <v>70</v>
      </c>
      <c r="N12" t="s">
        <v>71</v>
      </c>
      <c r="S12" t="b">
        <v>1</v>
      </c>
      <c r="U12" s="2">
        <f>HYPERLINK("https://sbirkapp.gov.cz/detail/SPPSHJB2IX2CNQN4", "https://sbirkapp.gov.cz/detail/SPPSHJB2IX2CNQN4")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87</v>
      </c>
      <c r="F13" t="s">
        <v>27</v>
      </c>
      <c r="G13" t="s">
        <v>88</v>
      </c>
      <c r="H13" s="1">
        <v>39485</v>
      </c>
      <c r="I13" s="1">
        <v>44795.49430491646</v>
      </c>
      <c r="J13" t="s">
        <v>89</v>
      </c>
      <c r="K13" t="s">
        <v>85</v>
      </c>
      <c r="L13" s="1">
        <v>39485</v>
      </c>
      <c r="M13" t="s">
        <v>70</v>
      </c>
      <c r="N13" t="s">
        <v>71</v>
      </c>
      <c r="S13" t="b">
        <v>1</v>
      </c>
      <c r="U13" s="2">
        <f>HYPERLINK("https://sbirkapp.gov.cz/detail/SPPZZ6LEAE6GVMKU", "https://sbirkapp.gov.cz/detail/SPPZZ6LEAE6GVMKU")</f>
        <v>0</v>
      </c>
      <c r="V13" t="s">
        <v>90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91</v>
      </c>
      <c r="F14" t="s">
        <v>27</v>
      </c>
      <c r="G14" t="s">
        <v>92</v>
      </c>
      <c r="H14" s="1">
        <v>42685</v>
      </c>
      <c r="I14" s="1">
        <v>44785.42556151283</v>
      </c>
      <c r="J14" t="s">
        <v>93</v>
      </c>
      <c r="K14" t="s">
        <v>85</v>
      </c>
      <c r="L14" s="1">
        <v>42685</v>
      </c>
      <c r="M14" t="s">
        <v>70</v>
      </c>
      <c r="N14" t="s">
        <v>71</v>
      </c>
      <c r="S14" t="b">
        <v>1</v>
      </c>
      <c r="U14" s="2">
        <f>HYPERLINK("https://sbirkapp.gov.cz/detail/SPPOGE7EYY3RK2AO", "https://sbirkapp.gov.cz/detail/SPPOGE7EYY3RK2AO")</f>
        <v>0</v>
      </c>
      <c r="V14" t="s">
        <v>94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95</v>
      </c>
      <c r="F15" t="s">
        <v>27</v>
      </c>
      <c r="G15" t="s">
        <v>96</v>
      </c>
      <c r="H15" s="1">
        <v>42573</v>
      </c>
      <c r="I15" s="1">
        <v>44785.42245968158</v>
      </c>
      <c r="J15" t="s">
        <v>97</v>
      </c>
      <c r="K15" t="s">
        <v>85</v>
      </c>
      <c r="L15" s="1">
        <v>42573</v>
      </c>
      <c r="M15" t="s">
        <v>70</v>
      </c>
      <c r="N15" t="s">
        <v>71</v>
      </c>
      <c r="S15" t="b">
        <v>1</v>
      </c>
      <c r="U15" s="2">
        <f>HYPERLINK("https://sbirkapp.gov.cz/detail/SPPXXY36KFY7PF42", "https://sbirkapp.gov.cz/detail/SPPXXY36KFY7PF42")</f>
        <v>0</v>
      </c>
      <c r="V15" t="s">
        <v>98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99</v>
      </c>
      <c r="F16" t="s">
        <v>27</v>
      </c>
      <c r="G16" t="s">
        <v>100</v>
      </c>
      <c r="H16" s="1">
        <v>42573</v>
      </c>
      <c r="I16" s="1">
        <v>44785.42035700651</v>
      </c>
      <c r="J16" t="s">
        <v>97</v>
      </c>
      <c r="K16" t="s">
        <v>85</v>
      </c>
      <c r="L16" s="1">
        <v>42573</v>
      </c>
      <c r="M16" t="s">
        <v>70</v>
      </c>
      <c r="N16" t="s">
        <v>71</v>
      </c>
      <c r="S16" t="b">
        <v>1</v>
      </c>
      <c r="U16" s="2">
        <f>HYPERLINK("https://sbirkapp.gov.cz/detail/SPPBQE7GKWDNZHWM", "https://sbirkapp.gov.cz/detail/SPPBQE7GKWDNZHWM")</f>
        <v>0</v>
      </c>
      <c r="V16" t="s">
        <v>101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102</v>
      </c>
      <c r="F17" t="s">
        <v>27</v>
      </c>
      <c r="G17" t="s">
        <v>103</v>
      </c>
      <c r="H17" s="1">
        <v>41145</v>
      </c>
      <c r="I17" s="1">
        <v>44785.41825671033</v>
      </c>
      <c r="J17" t="s">
        <v>104</v>
      </c>
      <c r="K17" t="s">
        <v>85</v>
      </c>
      <c r="L17" s="1">
        <v>41145</v>
      </c>
      <c r="M17" t="s">
        <v>70</v>
      </c>
      <c r="N17" t="s">
        <v>71</v>
      </c>
      <c r="S17" t="b">
        <v>1</v>
      </c>
      <c r="U17" s="2">
        <f>HYPERLINK("https://sbirkapp.gov.cz/detail/SPP3T5FPAUXLUW4U", "https://sbirkapp.gov.cz/detail/SPP3T5FPAUXLUW4U")</f>
        <v>0</v>
      </c>
      <c r="V17" t="s">
        <v>105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106</v>
      </c>
      <c r="F18" t="s">
        <v>27</v>
      </c>
      <c r="G18" t="s">
        <v>107</v>
      </c>
      <c r="H18" s="1">
        <v>40644</v>
      </c>
      <c r="I18" s="1">
        <v>44785.41603919124</v>
      </c>
      <c r="J18" t="s">
        <v>108</v>
      </c>
      <c r="K18" t="s">
        <v>85</v>
      </c>
      <c r="L18" s="1">
        <v>40644</v>
      </c>
      <c r="M18" t="s">
        <v>70</v>
      </c>
      <c r="N18" t="s">
        <v>71</v>
      </c>
      <c r="S18" t="b">
        <v>1</v>
      </c>
      <c r="U18" s="2">
        <f>HYPERLINK("https://sbirkapp.gov.cz/detail/SPPYO43BKXTPBSAW", "https://sbirkapp.gov.cz/detail/SPPYO43BKXTPBSAW")</f>
        <v>0</v>
      </c>
      <c r="V18" t="s">
        <v>109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110</v>
      </c>
      <c r="F19" t="s">
        <v>27</v>
      </c>
      <c r="G19" t="s">
        <v>111</v>
      </c>
      <c r="H19" s="1">
        <v>39675</v>
      </c>
      <c r="I19" s="1">
        <v>44785.41341300637</v>
      </c>
      <c r="J19" t="s">
        <v>112</v>
      </c>
      <c r="K19" t="s">
        <v>85</v>
      </c>
      <c r="L19" s="1">
        <v>39675</v>
      </c>
      <c r="M19" t="s">
        <v>70</v>
      </c>
      <c r="N19" t="s">
        <v>71</v>
      </c>
      <c r="S19" t="b">
        <v>1</v>
      </c>
      <c r="U19" s="2">
        <f>HYPERLINK("https://sbirkapp.gov.cz/detail/SPPPK4THDGHYN2SQ", "https://sbirkapp.gov.cz/detail/SPPPK4THDGHYN2SQ")</f>
        <v>0</v>
      </c>
      <c r="V19" t="s">
        <v>113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114</v>
      </c>
      <c r="F20" t="s">
        <v>27</v>
      </c>
      <c r="G20" t="s">
        <v>115</v>
      </c>
      <c r="H20" s="1">
        <v>38656</v>
      </c>
      <c r="I20" s="1">
        <v>44771.67279766317</v>
      </c>
      <c r="J20" t="s">
        <v>116</v>
      </c>
      <c r="K20" t="s">
        <v>85</v>
      </c>
      <c r="L20" s="1">
        <v>38656</v>
      </c>
      <c r="M20" t="s">
        <v>70</v>
      </c>
      <c r="N20" t="s">
        <v>71</v>
      </c>
      <c r="S20" t="b">
        <v>1</v>
      </c>
      <c r="U20" s="2">
        <f>HYPERLINK("https://sbirkapp.gov.cz/detail/SPPZDCIX5W3YBSGQ", "https://sbirkapp.gov.cz/detail/SPPZDCIX5W3YBSGQ")</f>
        <v>0</v>
      </c>
      <c r="V20" t="s">
        <v>117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118</v>
      </c>
      <c r="F21" t="s">
        <v>27</v>
      </c>
      <c r="G21" t="s">
        <v>119</v>
      </c>
      <c r="H21" s="1">
        <v>42573</v>
      </c>
      <c r="I21" s="1">
        <v>44771.67017457607</v>
      </c>
      <c r="J21" t="s">
        <v>97</v>
      </c>
      <c r="K21" t="s">
        <v>85</v>
      </c>
      <c r="L21" s="1">
        <v>42573</v>
      </c>
      <c r="M21" t="s">
        <v>70</v>
      </c>
      <c r="N21" t="s">
        <v>71</v>
      </c>
      <c r="S21" t="b">
        <v>1</v>
      </c>
      <c r="U21" s="2">
        <f>HYPERLINK("https://sbirkapp.gov.cz/detail/SPPFSYVP4JPOL3AY", "https://sbirkapp.gov.cz/detail/SPPFSYVP4JPOL3AY")</f>
        <v>0</v>
      </c>
      <c r="V21" t="s">
        <v>120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121</v>
      </c>
      <c r="F22" t="s">
        <v>27</v>
      </c>
      <c r="G22" t="s">
        <v>122</v>
      </c>
      <c r="H22" s="1">
        <v>42794</v>
      </c>
      <c r="I22" s="1">
        <v>44771.66516232324</v>
      </c>
      <c r="J22" t="s">
        <v>123</v>
      </c>
      <c r="K22" t="s">
        <v>85</v>
      </c>
      <c r="L22" s="1">
        <v>42794</v>
      </c>
      <c r="M22" t="s">
        <v>70</v>
      </c>
      <c r="N22" t="s">
        <v>71</v>
      </c>
      <c r="S22" t="b">
        <v>1</v>
      </c>
      <c r="U22" s="2">
        <f>HYPERLINK("https://sbirkapp.gov.cz/detail/SPPBDXIEYN6R35DG", "https://sbirkapp.gov.cz/detail/SPPBDXIEYN6R35DG")</f>
        <v>0</v>
      </c>
      <c r="V22" t="s">
        <v>124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125</v>
      </c>
      <c r="F23" t="s">
        <v>27</v>
      </c>
      <c r="G23" t="s">
        <v>126</v>
      </c>
      <c r="H23" s="1">
        <v>42815</v>
      </c>
      <c r="I23" s="1">
        <v>44771.47354227673</v>
      </c>
      <c r="J23" t="s">
        <v>127</v>
      </c>
      <c r="K23" t="s">
        <v>85</v>
      </c>
      <c r="L23" s="1">
        <v>42815</v>
      </c>
      <c r="M23" t="s">
        <v>70</v>
      </c>
      <c r="N23" t="s">
        <v>71</v>
      </c>
      <c r="S23" t="b">
        <v>1</v>
      </c>
      <c r="U23" s="2">
        <f>HYPERLINK("https://sbirkapp.gov.cz/detail/SPP7GAPALXKJMKTC", "https://sbirkapp.gov.cz/detail/SPP7GAPALXKJMKTC")</f>
        <v>0</v>
      </c>
      <c r="V23" t="s">
        <v>128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129</v>
      </c>
      <c r="F24" t="s">
        <v>27</v>
      </c>
      <c r="G24" t="s">
        <v>130</v>
      </c>
      <c r="H24" s="1">
        <v>42573</v>
      </c>
      <c r="I24" s="1">
        <v>44771.47120336806</v>
      </c>
      <c r="J24" t="s">
        <v>97</v>
      </c>
      <c r="K24" t="s">
        <v>85</v>
      </c>
      <c r="L24" s="1">
        <v>42573</v>
      </c>
      <c r="M24" t="s">
        <v>70</v>
      </c>
      <c r="N24" t="s">
        <v>71</v>
      </c>
      <c r="S24" t="b">
        <v>1</v>
      </c>
      <c r="U24" s="2">
        <f>HYPERLINK("https://sbirkapp.gov.cz/detail/SPPEY3VN52ROTYCS", "https://sbirkapp.gov.cz/detail/SPPEY3VN52ROTYCS")</f>
        <v>0</v>
      </c>
      <c r="V24" t="s">
        <v>131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132</v>
      </c>
      <c r="F25" t="s">
        <v>27</v>
      </c>
      <c r="G25" t="s">
        <v>133</v>
      </c>
      <c r="H25" s="1">
        <v>40909</v>
      </c>
      <c r="I25" s="1">
        <v>44771.46838664007</v>
      </c>
      <c r="J25" t="s">
        <v>134</v>
      </c>
      <c r="K25" t="s">
        <v>85</v>
      </c>
      <c r="L25" s="1">
        <v>40909</v>
      </c>
      <c r="M25" t="s">
        <v>70</v>
      </c>
      <c r="N25" t="s">
        <v>71</v>
      </c>
      <c r="S25" t="b">
        <v>1</v>
      </c>
      <c r="U25" s="2">
        <f>HYPERLINK("https://sbirkapp.gov.cz/detail/SPPYAHQE4CQHEO7C", "https://sbirkapp.gov.cz/detail/SPPYAHQE4CQHEO7C")</f>
        <v>0</v>
      </c>
      <c r="V25" t="s">
        <v>135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136</v>
      </c>
      <c r="F26" t="s">
        <v>27</v>
      </c>
      <c r="G26" t="s">
        <v>137</v>
      </c>
      <c r="H26" s="1">
        <v>42794</v>
      </c>
      <c r="I26" s="1">
        <v>44771.45833093645</v>
      </c>
      <c r="J26" t="s">
        <v>123</v>
      </c>
      <c r="K26" t="s">
        <v>85</v>
      </c>
      <c r="L26" s="1">
        <v>42794</v>
      </c>
      <c r="M26" t="s">
        <v>70</v>
      </c>
      <c r="N26" t="s">
        <v>71</v>
      </c>
      <c r="S26" t="b">
        <v>1</v>
      </c>
      <c r="U26" s="2">
        <f>HYPERLINK("https://sbirkapp.gov.cz/detail/SPP4BSXYKENM6ED2", "https://sbirkapp.gov.cz/detail/SPP4BSXYKENM6ED2")</f>
        <v>0</v>
      </c>
      <c r="V26" t="s">
        <v>138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139</v>
      </c>
      <c r="F27" t="s">
        <v>27</v>
      </c>
      <c r="G27" t="s">
        <v>140</v>
      </c>
      <c r="H27" s="1">
        <v>42109</v>
      </c>
      <c r="I27" s="1">
        <v>44771.4523910323</v>
      </c>
      <c r="J27" t="s">
        <v>141</v>
      </c>
      <c r="K27" t="s">
        <v>85</v>
      </c>
      <c r="L27" s="1">
        <v>42109</v>
      </c>
      <c r="M27" t="s">
        <v>70</v>
      </c>
      <c r="N27" t="s">
        <v>71</v>
      </c>
      <c r="S27" t="b">
        <v>1</v>
      </c>
      <c r="U27" s="2">
        <f>HYPERLINK("https://sbirkapp.gov.cz/detail/SPPDMRWGGPTOC7R2", "https://sbirkapp.gov.cz/detail/SPPDMRWGGPTOC7R2")</f>
        <v>0</v>
      </c>
      <c r="V27" t="s">
        <v>142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143</v>
      </c>
      <c r="F28" t="s">
        <v>27</v>
      </c>
      <c r="G28" t="s">
        <v>144</v>
      </c>
      <c r="H28" s="1">
        <v>41501</v>
      </c>
      <c r="I28" s="1">
        <v>44771.44905657296</v>
      </c>
      <c r="J28" t="s">
        <v>145</v>
      </c>
      <c r="K28" t="s">
        <v>85</v>
      </c>
      <c r="L28" s="1">
        <v>41501</v>
      </c>
      <c r="M28" t="s">
        <v>70</v>
      </c>
      <c r="N28" t="s">
        <v>71</v>
      </c>
      <c r="S28" t="b">
        <v>1</v>
      </c>
      <c r="U28" s="2">
        <f>HYPERLINK("https://sbirkapp.gov.cz/detail/SPPGHVLATCVY6MI4", "https://sbirkapp.gov.cz/detail/SPPGHVLATCVY6MI4")</f>
        <v>0</v>
      </c>
      <c r="V28" t="s">
        <v>146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147</v>
      </c>
      <c r="F29" t="s">
        <v>27</v>
      </c>
      <c r="G29" t="s">
        <v>148</v>
      </c>
      <c r="H29" s="1">
        <v>40753</v>
      </c>
      <c r="I29" s="1">
        <v>44771.42991979131</v>
      </c>
      <c r="J29" t="s">
        <v>149</v>
      </c>
      <c r="K29" t="s">
        <v>85</v>
      </c>
      <c r="L29" s="1">
        <v>40753</v>
      </c>
      <c r="M29" t="s">
        <v>70</v>
      </c>
      <c r="N29" t="s">
        <v>71</v>
      </c>
      <c r="S29" t="b">
        <v>1</v>
      </c>
      <c r="U29" s="2">
        <f>HYPERLINK("https://sbirkapp.gov.cz/detail/SPPTSV5JQBWI5DY4", "https://sbirkapp.gov.cz/detail/SPPTSV5JQBWI5DY4")</f>
        <v>0</v>
      </c>
      <c r="V29" t="s">
        <v>150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151</v>
      </c>
      <c r="F30" t="s">
        <v>27</v>
      </c>
      <c r="G30" t="s">
        <v>152</v>
      </c>
      <c r="H30" s="1">
        <v>41432</v>
      </c>
      <c r="I30" s="1">
        <v>44771.42774753893</v>
      </c>
      <c r="J30" t="s">
        <v>153</v>
      </c>
      <c r="K30" t="s">
        <v>85</v>
      </c>
      <c r="L30" s="1">
        <v>41432</v>
      </c>
      <c r="M30" t="s">
        <v>70</v>
      </c>
      <c r="N30" t="s">
        <v>71</v>
      </c>
      <c r="S30" t="b">
        <v>1</v>
      </c>
      <c r="U30" s="2">
        <f>HYPERLINK("https://sbirkapp.gov.cz/detail/SPPBGZCKJJH5OWNC", "https://sbirkapp.gov.cz/detail/SPPBGZCKJJH5OWNC")</f>
        <v>0</v>
      </c>
      <c r="V30" t="s">
        <v>154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155</v>
      </c>
      <c r="F31" t="s">
        <v>27</v>
      </c>
      <c r="G31" t="s">
        <v>156</v>
      </c>
      <c r="H31" s="1">
        <v>39332</v>
      </c>
      <c r="I31" s="1">
        <v>44771.42397511362</v>
      </c>
      <c r="J31" t="s">
        <v>157</v>
      </c>
      <c r="K31" t="s">
        <v>85</v>
      </c>
      <c r="L31" s="1">
        <v>39332</v>
      </c>
      <c r="M31" t="s">
        <v>70</v>
      </c>
      <c r="N31" t="s">
        <v>71</v>
      </c>
      <c r="S31" t="b">
        <v>1</v>
      </c>
      <c r="U31" s="2">
        <f>HYPERLINK("https://sbirkapp.gov.cz/detail/SPPYHOSC63GVRDUS", "https://sbirkapp.gov.cz/detail/SPPYHOSC63GVRDUS")</f>
        <v>0</v>
      </c>
      <c r="V31" t="s">
        <v>158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159</v>
      </c>
      <c r="F32" t="s">
        <v>27</v>
      </c>
      <c r="G32" t="s">
        <v>160</v>
      </c>
      <c r="H32" s="1">
        <v>41432</v>
      </c>
      <c r="I32" s="1">
        <v>44771.41371008768</v>
      </c>
      <c r="J32" t="s">
        <v>153</v>
      </c>
      <c r="K32" t="s">
        <v>85</v>
      </c>
      <c r="L32" s="1">
        <v>41432</v>
      </c>
      <c r="M32" t="s">
        <v>70</v>
      </c>
      <c r="N32" t="s">
        <v>71</v>
      </c>
      <c r="S32" t="b">
        <v>1</v>
      </c>
      <c r="U32" s="2">
        <f>HYPERLINK("https://sbirkapp.gov.cz/detail/SPPFS5JRMVIBFLXG", "https://sbirkapp.gov.cz/detail/SPPFS5JRMVIBFLXG")</f>
        <v>0</v>
      </c>
      <c r="V32" t="s">
        <v>161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162</v>
      </c>
      <c r="F33" t="s">
        <v>27</v>
      </c>
      <c r="G33" t="s">
        <v>163</v>
      </c>
      <c r="H33" s="1">
        <v>41432</v>
      </c>
      <c r="I33" s="1">
        <v>44771.40523525253</v>
      </c>
      <c r="J33" t="s">
        <v>153</v>
      </c>
      <c r="K33" t="s">
        <v>85</v>
      </c>
      <c r="L33" s="1">
        <v>41432</v>
      </c>
      <c r="M33" t="s">
        <v>70</v>
      </c>
      <c r="N33" t="s">
        <v>71</v>
      </c>
      <c r="S33" t="b">
        <v>1</v>
      </c>
      <c r="U33" s="2">
        <f>HYPERLINK("https://sbirkapp.gov.cz/detail/SPPY3B4GP64CSBKC", "https://sbirkapp.gov.cz/detail/SPPY3B4GP64CSBKC")</f>
        <v>0</v>
      </c>
      <c r="V33" t="s">
        <v>164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165</v>
      </c>
      <c r="F34" t="s">
        <v>27</v>
      </c>
      <c r="G34" t="s">
        <v>166</v>
      </c>
      <c r="H34" s="1">
        <v>41918</v>
      </c>
      <c r="I34" s="1">
        <v>44764.52041354144</v>
      </c>
      <c r="J34" t="s">
        <v>167</v>
      </c>
      <c r="K34" t="s">
        <v>85</v>
      </c>
      <c r="L34" s="1">
        <v>41918</v>
      </c>
      <c r="M34" t="s">
        <v>70</v>
      </c>
      <c r="N34" t="s">
        <v>71</v>
      </c>
      <c r="S34" t="b">
        <v>1</v>
      </c>
      <c r="U34" s="2">
        <f>HYPERLINK("https://sbirkapp.gov.cz/detail/SPPKWT3UMCKPBIG6", "https://sbirkapp.gov.cz/detail/SPPKWT3UMCKPBIG6")</f>
        <v>0</v>
      </c>
      <c r="V34" t="s">
        <v>168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169</v>
      </c>
      <c r="F35" t="s">
        <v>27</v>
      </c>
      <c r="G35" t="s">
        <v>170</v>
      </c>
      <c r="H35" s="1">
        <v>41501</v>
      </c>
      <c r="I35" s="1">
        <v>44764.51831053692</v>
      </c>
      <c r="J35" t="s">
        <v>145</v>
      </c>
      <c r="K35" t="s">
        <v>85</v>
      </c>
      <c r="L35" s="1">
        <v>41501</v>
      </c>
      <c r="M35" t="s">
        <v>70</v>
      </c>
      <c r="N35" t="s">
        <v>71</v>
      </c>
      <c r="S35" t="b">
        <v>1</v>
      </c>
      <c r="U35" s="2">
        <f>HYPERLINK("https://sbirkapp.gov.cz/detail/SPPPH3QVNIMYMTV6", "https://sbirkapp.gov.cz/detail/SPPPH3QVNIMYMTV6")</f>
        <v>0</v>
      </c>
      <c r="V35" t="s">
        <v>171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172</v>
      </c>
      <c r="F36" t="s">
        <v>27</v>
      </c>
      <c r="G36" t="s">
        <v>173</v>
      </c>
      <c r="H36" s="1">
        <v>41530</v>
      </c>
      <c r="I36" s="1">
        <v>44764.51562021538</v>
      </c>
      <c r="J36" t="s">
        <v>174</v>
      </c>
      <c r="K36" t="s">
        <v>85</v>
      </c>
      <c r="L36" s="1">
        <v>41530</v>
      </c>
      <c r="M36" t="s">
        <v>70</v>
      </c>
      <c r="N36" t="s">
        <v>71</v>
      </c>
      <c r="S36" t="b">
        <v>1</v>
      </c>
      <c r="U36" s="2">
        <f>HYPERLINK("https://sbirkapp.gov.cz/detail/SPPJJSSALKF7KZKU", "https://sbirkapp.gov.cz/detail/SPPJJSSALKF7KZKU")</f>
        <v>0</v>
      </c>
      <c r="V36" t="s">
        <v>175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176</v>
      </c>
      <c r="F37" t="s">
        <v>27</v>
      </c>
      <c r="G37" t="s">
        <v>177</v>
      </c>
      <c r="H37" s="1">
        <v>41098</v>
      </c>
      <c r="I37" s="1">
        <v>44764.51404535448</v>
      </c>
      <c r="J37" t="s">
        <v>178</v>
      </c>
      <c r="K37" t="s">
        <v>85</v>
      </c>
      <c r="L37" s="1">
        <v>41098</v>
      </c>
      <c r="M37" t="s">
        <v>70</v>
      </c>
      <c r="N37" t="s">
        <v>71</v>
      </c>
      <c r="S37" t="b">
        <v>1</v>
      </c>
      <c r="U37" s="2">
        <f>HYPERLINK("https://sbirkapp.gov.cz/detail/SPP2TKZONL3L6HNG", "https://sbirkapp.gov.cz/detail/SPP2TKZONL3L6HNG")</f>
        <v>0</v>
      </c>
      <c r="V37" t="s">
        <v>179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180</v>
      </c>
      <c r="F38" t="s">
        <v>27</v>
      </c>
      <c r="G38" t="s">
        <v>181</v>
      </c>
      <c r="H38" s="1">
        <v>41432</v>
      </c>
      <c r="I38" s="1">
        <v>44764.51181481052</v>
      </c>
      <c r="J38" t="s">
        <v>153</v>
      </c>
      <c r="K38" t="s">
        <v>85</v>
      </c>
      <c r="L38" s="1">
        <v>41432</v>
      </c>
      <c r="M38" t="s">
        <v>70</v>
      </c>
      <c r="N38" t="s">
        <v>71</v>
      </c>
      <c r="S38" t="b">
        <v>1</v>
      </c>
      <c r="U38" s="2">
        <f>HYPERLINK("https://sbirkapp.gov.cz/detail/SPPCYPN5WEEXF6GM", "https://sbirkapp.gov.cz/detail/SPPCYPN5WEEXF6GM")</f>
        <v>0</v>
      </c>
      <c r="V38" t="s">
        <v>182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183</v>
      </c>
      <c r="F39" t="s">
        <v>27</v>
      </c>
      <c r="G39" t="s">
        <v>184</v>
      </c>
      <c r="H39" s="1">
        <v>41698</v>
      </c>
      <c r="I39" s="1">
        <v>44764.50970958584</v>
      </c>
      <c r="J39" t="s">
        <v>185</v>
      </c>
      <c r="K39" t="s">
        <v>85</v>
      </c>
      <c r="L39" s="1">
        <v>41698</v>
      </c>
      <c r="M39" t="s">
        <v>70</v>
      </c>
      <c r="N39" t="s">
        <v>71</v>
      </c>
      <c r="S39" t="b">
        <v>1</v>
      </c>
      <c r="U39" s="2">
        <f>HYPERLINK("https://sbirkapp.gov.cz/detail/SPP6JTVT7VYFUUUS", "https://sbirkapp.gov.cz/detail/SPP6JTVT7VYFUUUS")</f>
        <v>0</v>
      </c>
      <c r="V39" t="s">
        <v>186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187</v>
      </c>
      <c r="F40" t="s">
        <v>27</v>
      </c>
      <c r="G40" t="s">
        <v>188</v>
      </c>
      <c r="H40" s="1">
        <v>40707</v>
      </c>
      <c r="I40" s="1">
        <v>44764.50760983531</v>
      </c>
      <c r="J40" t="s">
        <v>189</v>
      </c>
      <c r="K40" t="s">
        <v>85</v>
      </c>
      <c r="L40" s="1">
        <v>40707</v>
      </c>
      <c r="M40" t="s">
        <v>70</v>
      </c>
      <c r="N40" t="s">
        <v>71</v>
      </c>
      <c r="S40" t="b">
        <v>1</v>
      </c>
      <c r="U40" s="2">
        <f>HYPERLINK("https://sbirkapp.gov.cz/detail/SPPAHKTTK6ICG4GI", "https://sbirkapp.gov.cz/detail/SPPAHKTTK6ICG4GI")</f>
        <v>0</v>
      </c>
      <c r="V40" t="s">
        <v>190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191</v>
      </c>
      <c r="F41" t="s">
        <v>27</v>
      </c>
      <c r="G41" t="s">
        <v>192</v>
      </c>
      <c r="H41" s="1">
        <v>42685</v>
      </c>
      <c r="I41" s="1">
        <v>44764.50498842722</v>
      </c>
      <c r="J41" t="s">
        <v>93</v>
      </c>
      <c r="K41" t="s">
        <v>85</v>
      </c>
      <c r="L41" s="1">
        <v>42685</v>
      </c>
      <c r="M41" t="s">
        <v>70</v>
      </c>
      <c r="N41" t="s">
        <v>71</v>
      </c>
      <c r="S41" t="b">
        <v>1</v>
      </c>
      <c r="U41" s="2">
        <f>HYPERLINK("https://sbirkapp.gov.cz/detail/SPPIIJSZT2DB7VLM", "https://sbirkapp.gov.cz/detail/SPPIIJSZT2DB7VLM")</f>
        <v>0</v>
      </c>
      <c r="V41" t="s">
        <v>193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194</v>
      </c>
      <c r="F42" t="s">
        <v>27</v>
      </c>
      <c r="G42" t="s">
        <v>195</v>
      </c>
      <c r="H42" s="1">
        <v>42872</v>
      </c>
      <c r="I42" s="1">
        <v>44764.50338880556</v>
      </c>
      <c r="J42" t="s">
        <v>196</v>
      </c>
      <c r="K42" t="s">
        <v>85</v>
      </c>
      <c r="L42" s="1">
        <v>42872</v>
      </c>
      <c r="M42" t="s">
        <v>70</v>
      </c>
      <c r="N42" t="s">
        <v>71</v>
      </c>
      <c r="S42" t="b">
        <v>1</v>
      </c>
      <c r="U42" s="2">
        <f>HYPERLINK("https://sbirkapp.gov.cz/detail/SPPWA3AMGD2XFELW", "https://sbirkapp.gov.cz/detail/SPPWA3AMGD2XFELW")</f>
        <v>0</v>
      </c>
      <c r="V42" t="s">
        <v>197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198</v>
      </c>
      <c r="F43" t="s">
        <v>27</v>
      </c>
      <c r="G43" t="s">
        <v>199</v>
      </c>
      <c r="H43" s="1">
        <v>41204</v>
      </c>
      <c r="I43" s="1">
        <v>44764.50318272933</v>
      </c>
      <c r="J43" t="s">
        <v>200</v>
      </c>
      <c r="K43" t="s">
        <v>85</v>
      </c>
      <c r="L43" s="1">
        <v>41204</v>
      </c>
      <c r="M43" t="s">
        <v>70</v>
      </c>
      <c r="N43" t="s">
        <v>71</v>
      </c>
      <c r="S43" t="b">
        <v>1</v>
      </c>
      <c r="U43" s="2">
        <f>HYPERLINK("https://sbirkapp.gov.cz/detail/SPPQTGJG45YHUTQG", "https://sbirkapp.gov.cz/detail/SPPQTGJG45YHUTQG")</f>
        <v>0</v>
      </c>
      <c r="V43" t="s">
        <v>201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202</v>
      </c>
      <c r="F44" t="s">
        <v>27</v>
      </c>
      <c r="G44" t="s">
        <v>203</v>
      </c>
      <c r="H44" s="1">
        <v>41785</v>
      </c>
      <c r="I44" s="1">
        <v>44757.43272239501</v>
      </c>
      <c r="J44" t="s">
        <v>204</v>
      </c>
      <c r="K44" t="s">
        <v>85</v>
      </c>
      <c r="L44" s="1">
        <v>41785</v>
      </c>
      <c r="M44" t="s">
        <v>70</v>
      </c>
      <c r="N44" t="s">
        <v>71</v>
      </c>
      <c r="S44" t="b">
        <v>1</v>
      </c>
      <c r="U44" s="2">
        <f>HYPERLINK("https://sbirkapp.gov.cz/detail/SPPFYBPYWHOTL76S", "https://sbirkapp.gov.cz/detail/SPPFYBPYWHOTL76S")</f>
        <v>0</v>
      </c>
      <c r="V44" t="s">
        <v>205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206</v>
      </c>
      <c r="F45" t="s">
        <v>27</v>
      </c>
      <c r="G45" t="s">
        <v>207</v>
      </c>
      <c r="H45" s="1">
        <v>41098</v>
      </c>
      <c r="I45" s="1">
        <v>44757.41577593228</v>
      </c>
      <c r="J45" t="s">
        <v>178</v>
      </c>
      <c r="K45" t="s">
        <v>85</v>
      </c>
      <c r="L45" s="1">
        <v>41098</v>
      </c>
      <c r="M45" t="s">
        <v>70</v>
      </c>
      <c r="N45" t="s">
        <v>71</v>
      </c>
      <c r="S45" t="b">
        <v>1</v>
      </c>
      <c r="U45" s="2">
        <f>HYPERLINK("https://sbirkapp.gov.cz/detail/SPPVIYTNMFOY6RI6", "https://sbirkapp.gov.cz/detail/SPPVIYTNMFOY6RI6")</f>
        <v>0</v>
      </c>
      <c r="V45" t="s">
        <v>208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209</v>
      </c>
      <c r="F46" t="s">
        <v>27</v>
      </c>
      <c r="G46" t="s">
        <v>210</v>
      </c>
      <c r="H46" s="1">
        <v>41098</v>
      </c>
      <c r="I46" s="1">
        <v>44757.41238590773</v>
      </c>
      <c r="J46" t="s">
        <v>178</v>
      </c>
      <c r="K46" t="s">
        <v>85</v>
      </c>
      <c r="L46" s="1">
        <v>41098</v>
      </c>
      <c r="M46" t="s">
        <v>70</v>
      </c>
      <c r="N46" t="s">
        <v>71</v>
      </c>
      <c r="S46" t="b">
        <v>1</v>
      </c>
      <c r="U46" s="2">
        <f>HYPERLINK("https://sbirkapp.gov.cz/detail/SPPIKGWTRTRTQVAQ", "https://sbirkapp.gov.cz/detail/SPPIKGWTRTRTQVAQ")</f>
        <v>0</v>
      </c>
      <c r="V46" t="s">
        <v>211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212</v>
      </c>
      <c r="F47" t="s">
        <v>27</v>
      </c>
      <c r="G47" t="s">
        <v>213</v>
      </c>
      <c r="H47" s="1">
        <v>41918</v>
      </c>
      <c r="I47" s="1">
        <v>44757.40969858</v>
      </c>
      <c r="J47" t="s">
        <v>167</v>
      </c>
      <c r="K47" t="s">
        <v>85</v>
      </c>
      <c r="L47" s="1">
        <v>41918</v>
      </c>
      <c r="M47" t="s">
        <v>70</v>
      </c>
      <c r="N47" t="s">
        <v>71</v>
      </c>
      <c r="S47" t="b">
        <v>1</v>
      </c>
      <c r="U47" s="2">
        <f>HYPERLINK("https://sbirkapp.gov.cz/detail/SPP2QY3R55BZFMFO", "https://sbirkapp.gov.cz/detail/SPP2QY3R55BZFMFO")</f>
        <v>0</v>
      </c>
      <c r="V47" t="s">
        <v>214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215</v>
      </c>
      <c r="F48" t="s">
        <v>27</v>
      </c>
      <c r="G48" t="s">
        <v>216</v>
      </c>
      <c r="H48" s="1">
        <v>41368</v>
      </c>
      <c r="I48" s="1">
        <v>44757.4076003185</v>
      </c>
      <c r="J48" t="s">
        <v>217</v>
      </c>
      <c r="K48" t="s">
        <v>85</v>
      </c>
      <c r="L48" s="1">
        <v>41368</v>
      </c>
      <c r="M48" t="s">
        <v>70</v>
      </c>
      <c r="N48" t="s">
        <v>71</v>
      </c>
      <c r="S48" t="b">
        <v>1</v>
      </c>
      <c r="U48" s="2">
        <f>HYPERLINK("https://sbirkapp.gov.cz/detail/SPPLUV762KRRVCRK", "https://sbirkapp.gov.cz/detail/SPPLUV762KRRVCRK")</f>
        <v>0</v>
      </c>
      <c r="V48" t="s">
        <v>218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219</v>
      </c>
      <c r="F49" t="s">
        <v>27</v>
      </c>
      <c r="G49" t="s">
        <v>220</v>
      </c>
      <c r="H49" s="1">
        <v>39485</v>
      </c>
      <c r="I49" s="1">
        <v>44756.77663918473</v>
      </c>
      <c r="J49" t="s">
        <v>89</v>
      </c>
      <c r="K49" t="s">
        <v>85</v>
      </c>
      <c r="L49" s="1">
        <v>39485</v>
      </c>
      <c r="M49" t="s">
        <v>70</v>
      </c>
      <c r="N49" t="s">
        <v>71</v>
      </c>
      <c r="S49" t="b">
        <v>1</v>
      </c>
      <c r="U49" s="2">
        <f>HYPERLINK("https://sbirkapp.gov.cz/detail/SPPQFFMFNBQKHVCY", "https://sbirkapp.gov.cz/detail/SPPQFFMFNBQKHVCY")</f>
        <v>0</v>
      </c>
      <c r="V49" t="s">
        <v>221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222</v>
      </c>
      <c r="F50" t="s">
        <v>27</v>
      </c>
      <c r="G50" t="s">
        <v>223</v>
      </c>
      <c r="H50" s="1">
        <v>42872</v>
      </c>
      <c r="I50" s="1">
        <v>44756.77343513942</v>
      </c>
      <c r="J50" t="s">
        <v>196</v>
      </c>
      <c r="K50" t="s">
        <v>85</v>
      </c>
      <c r="L50" s="1">
        <v>42872</v>
      </c>
      <c r="M50" t="s">
        <v>70</v>
      </c>
      <c r="N50" t="s">
        <v>71</v>
      </c>
      <c r="S50" t="b">
        <v>1</v>
      </c>
      <c r="U50" s="2">
        <f>HYPERLINK("https://sbirkapp.gov.cz/detail/SPPJUL7JQLHB6TL6", "https://sbirkapp.gov.cz/detail/SPPJUL7JQLHB6TL6")</f>
        <v>0</v>
      </c>
      <c r="V50" t="s">
        <v>224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225</v>
      </c>
      <c r="F51" t="s">
        <v>27</v>
      </c>
      <c r="G51" t="s">
        <v>226</v>
      </c>
      <c r="H51" s="1">
        <v>41005</v>
      </c>
      <c r="I51" s="1">
        <v>44756.77075433121</v>
      </c>
      <c r="J51" t="s">
        <v>227</v>
      </c>
      <c r="K51" t="s">
        <v>85</v>
      </c>
      <c r="L51" s="1">
        <v>41005</v>
      </c>
      <c r="M51" t="s">
        <v>70</v>
      </c>
      <c r="N51" t="s">
        <v>71</v>
      </c>
      <c r="S51" t="b">
        <v>1</v>
      </c>
      <c r="U51" s="2">
        <f>HYPERLINK("https://sbirkapp.gov.cz/detail/SPPRV24RQHD4K2XO", "https://sbirkapp.gov.cz/detail/SPPRV24RQHD4K2XO")</f>
        <v>0</v>
      </c>
      <c r="V51" t="s">
        <v>228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229</v>
      </c>
      <c r="F52" t="s">
        <v>27</v>
      </c>
      <c r="G52" t="s">
        <v>230</v>
      </c>
      <c r="H52" s="1">
        <v>42685</v>
      </c>
      <c r="I52" s="1">
        <v>44756.76755126189</v>
      </c>
      <c r="J52" t="s">
        <v>93</v>
      </c>
      <c r="K52" t="s">
        <v>85</v>
      </c>
      <c r="L52" s="1">
        <v>42685</v>
      </c>
      <c r="M52" t="s">
        <v>70</v>
      </c>
      <c r="N52" t="s">
        <v>71</v>
      </c>
      <c r="S52" t="b">
        <v>1</v>
      </c>
      <c r="U52" s="2">
        <f>HYPERLINK("https://sbirkapp.gov.cz/detail/SPPHWRBKIWEEIMXE", "https://sbirkapp.gov.cz/detail/SPPHWRBKIWEEIMXE")</f>
        <v>0</v>
      </c>
      <c r="V52" t="s">
        <v>231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232</v>
      </c>
      <c r="F53" t="s">
        <v>27</v>
      </c>
      <c r="G53" t="s">
        <v>233</v>
      </c>
      <c r="H53" s="1">
        <v>41432</v>
      </c>
      <c r="I53" s="1">
        <v>44756.49558548925</v>
      </c>
      <c r="J53" t="s">
        <v>153</v>
      </c>
      <c r="K53" t="s">
        <v>85</v>
      </c>
      <c r="L53" s="1">
        <v>41432</v>
      </c>
      <c r="M53" t="s">
        <v>70</v>
      </c>
      <c r="N53" t="s">
        <v>71</v>
      </c>
      <c r="S53" t="b">
        <v>1</v>
      </c>
      <c r="U53" s="2">
        <f>HYPERLINK("https://sbirkapp.gov.cz/detail/SPPN7DPO62HVXPTM", "https://sbirkapp.gov.cz/detail/SPPN7DPO62HVXPTM")</f>
        <v>0</v>
      </c>
      <c r="V53" t="s">
        <v>234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235</v>
      </c>
      <c r="F54" t="s">
        <v>27</v>
      </c>
      <c r="G54" t="s">
        <v>236</v>
      </c>
      <c r="H54" s="1">
        <v>41785</v>
      </c>
      <c r="I54" s="1">
        <v>44756.49305128346</v>
      </c>
      <c r="J54" t="s">
        <v>204</v>
      </c>
      <c r="K54" t="s">
        <v>85</v>
      </c>
      <c r="L54" s="1">
        <v>41785</v>
      </c>
      <c r="M54" t="s">
        <v>70</v>
      </c>
      <c r="N54" t="s">
        <v>71</v>
      </c>
      <c r="S54" t="b">
        <v>1</v>
      </c>
      <c r="U54" s="2">
        <f>HYPERLINK("https://sbirkapp.gov.cz/detail/SPPOKI7DFI4T2D2M", "https://sbirkapp.gov.cz/detail/SPPOKI7DFI4T2D2M")</f>
        <v>0</v>
      </c>
      <c r="V54" t="s">
        <v>237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238</v>
      </c>
      <c r="F55" t="s">
        <v>27</v>
      </c>
      <c r="G55" t="s">
        <v>239</v>
      </c>
      <c r="H55" s="1">
        <v>39308</v>
      </c>
      <c r="I55" s="1">
        <v>44756.49083130837</v>
      </c>
      <c r="J55" t="s">
        <v>240</v>
      </c>
      <c r="K55" t="s">
        <v>85</v>
      </c>
      <c r="L55" s="1">
        <v>39308</v>
      </c>
      <c r="M55" t="s">
        <v>70</v>
      </c>
      <c r="N55" t="s">
        <v>71</v>
      </c>
      <c r="S55" t="b">
        <v>1</v>
      </c>
      <c r="U55" s="2">
        <f>HYPERLINK("https://sbirkapp.gov.cz/detail/SPPGOC6FBVN43R2M", "https://sbirkapp.gov.cz/detail/SPPGOC6FBVN43R2M")</f>
        <v>0</v>
      </c>
      <c r="V55" t="s">
        <v>241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242</v>
      </c>
      <c r="F56" t="s">
        <v>27</v>
      </c>
      <c r="G56" t="s">
        <v>243</v>
      </c>
      <c r="H56" s="1">
        <v>41785</v>
      </c>
      <c r="I56" s="1">
        <v>44753.69061997148</v>
      </c>
      <c r="J56" t="s">
        <v>204</v>
      </c>
      <c r="K56" t="s">
        <v>85</v>
      </c>
      <c r="L56" s="1">
        <v>41785</v>
      </c>
      <c r="M56" t="s">
        <v>70</v>
      </c>
      <c r="N56" t="s">
        <v>71</v>
      </c>
      <c r="S56" t="b">
        <v>1</v>
      </c>
      <c r="U56" s="2">
        <f>HYPERLINK("https://sbirkapp.gov.cz/detail/SPPIGXJLQJU6AB2E", "https://sbirkapp.gov.cz/detail/SPPIGXJLQJU6AB2E")</f>
        <v>0</v>
      </c>
      <c r="V56" t="s">
        <v>244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245</v>
      </c>
      <c r="F57" t="s">
        <v>27</v>
      </c>
      <c r="G57" t="s">
        <v>246</v>
      </c>
      <c r="H57" s="1">
        <v>42794</v>
      </c>
      <c r="I57" s="1">
        <v>44753.68799662421</v>
      </c>
      <c r="J57" t="s">
        <v>123</v>
      </c>
      <c r="K57" t="s">
        <v>85</v>
      </c>
      <c r="L57" s="1">
        <v>42794</v>
      </c>
      <c r="M57" t="s">
        <v>70</v>
      </c>
      <c r="N57" t="s">
        <v>71</v>
      </c>
      <c r="S57" t="b">
        <v>1</v>
      </c>
      <c r="U57" s="2">
        <f>HYPERLINK("https://sbirkapp.gov.cz/detail/SPP4HK4SRMV5ARW2", "https://sbirkapp.gov.cz/detail/SPP4HK4SRMV5ARW2")</f>
        <v>0</v>
      </c>
      <c r="V57" t="s">
        <v>247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248</v>
      </c>
      <c r="F58" t="s">
        <v>27</v>
      </c>
      <c r="G58" t="s">
        <v>249</v>
      </c>
      <c r="H58" s="1">
        <v>42573</v>
      </c>
      <c r="I58" s="1">
        <v>44750.71712867975</v>
      </c>
      <c r="J58" t="s">
        <v>97</v>
      </c>
      <c r="K58" t="s">
        <v>85</v>
      </c>
      <c r="L58" s="1">
        <v>42573</v>
      </c>
      <c r="M58" t="s">
        <v>70</v>
      </c>
      <c r="N58" t="s">
        <v>71</v>
      </c>
      <c r="S58" t="b">
        <v>1</v>
      </c>
      <c r="U58" s="2">
        <f>HYPERLINK("https://sbirkapp.gov.cz/detail/SPPMCSAO2PVBXGIG", "https://sbirkapp.gov.cz/detail/SPPMCSAO2PVBXGIG")</f>
        <v>0</v>
      </c>
      <c r="V58" t="s">
        <v>250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251</v>
      </c>
      <c r="F59" t="s">
        <v>27</v>
      </c>
      <c r="G59" t="s">
        <v>252</v>
      </c>
      <c r="H59" s="1">
        <v>42685</v>
      </c>
      <c r="I59" s="1">
        <v>44750.71285614706</v>
      </c>
      <c r="J59" t="s">
        <v>93</v>
      </c>
      <c r="K59" t="s">
        <v>85</v>
      </c>
      <c r="L59" s="1">
        <v>42685</v>
      </c>
      <c r="M59" t="s">
        <v>70</v>
      </c>
      <c r="N59" t="s">
        <v>71</v>
      </c>
      <c r="S59" t="b">
        <v>1</v>
      </c>
      <c r="U59" s="2">
        <f>HYPERLINK("https://sbirkapp.gov.cz/detail/SPPOFR4G5GDWGY6E", "https://sbirkapp.gov.cz/detail/SPPOFR4G5GDWGY6E")</f>
        <v>0</v>
      </c>
      <c r="V59" t="s">
        <v>253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254</v>
      </c>
      <c r="F60" t="s">
        <v>27</v>
      </c>
      <c r="G60" t="s">
        <v>255</v>
      </c>
      <c r="H60" s="1">
        <v>41005</v>
      </c>
      <c r="I60" s="1">
        <v>44750.7032041046</v>
      </c>
      <c r="J60" t="s">
        <v>227</v>
      </c>
      <c r="K60" t="s">
        <v>85</v>
      </c>
      <c r="L60" s="1">
        <v>41005</v>
      </c>
      <c r="M60" t="s">
        <v>70</v>
      </c>
      <c r="N60" t="s">
        <v>71</v>
      </c>
      <c r="S60" t="b">
        <v>1</v>
      </c>
      <c r="U60" s="2">
        <f>HYPERLINK("https://sbirkapp.gov.cz/detail/SPP7S2LSXZOFYSIG", "https://sbirkapp.gov.cz/detail/SPP7S2LSXZOFYSIG")</f>
        <v>0</v>
      </c>
      <c r="V60" t="s">
        <v>256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257</v>
      </c>
      <c r="F61" t="s">
        <v>27</v>
      </c>
      <c r="G61" t="s">
        <v>258</v>
      </c>
      <c r="H61" s="1">
        <v>42923</v>
      </c>
      <c r="I61" s="1">
        <v>44750.7021490496</v>
      </c>
      <c r="J61" t="s">
        <v>259</v>
      </c>
      <c r="K61" t="s">
        <v>85</v>
      </c>
      <c r="L61" s="1">
        <v>42923</v>
      </c>
      <c r="M61" t="s">
        <v>70</v>
      </c>
      <c r="N61" t="s">
        <v>71</v>
      </c>
      <c r="S61" t="b">
        <v>1</v>
      </c>
      <c r="U61" s="2">
        <f>HYPERLINK("https://sbirkapp.gov.cz/detail/SPP5TDJZIFTJ5IYM", "https://sbirkapp.gov.cz/detail/SPP5TDJZIFTJ5IYM")</f>
        <v>0</v>
      </c>
      <c r="V61" t="s">
        <v>260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261</v>
      </c>
      <c r="F62" t="s">
        <v>27</v>
      </c>
      <c r="G62" t="s">
        <v>262</v>
      </c>
      <c r="H62" s="1">
        <v>40112</v>
      </c>
      <c r="I62" s="1">
        <v>44750.69881204914</v>
      </c>
      <c r="J62" t="s">
        <v>263</v>
      </c>
      <c r="K62" t="s">
        <v>85</v>
      </c>
      <c r="L62" s="1">
        <v>40112</v>
      </c>
      <c r="M62" t="s">
        <v>70</v>
      </c>
      <c r="N62" t="s">
        <v>71</v>
      </c>
      <c r="S62" t="b">
        <v>1</v>
      </c>
      <c r="U62" s="2">
        <f>HYPERLINK("https://sbirkapp.gov.cz/detail/SPPTEQHPIORE7YZG", "https://sbirkapp.gov.cz/detail/SPPTEQHPIORE7YZG")</f>
        <v>0</v>
      </c>
      <c r="V62" t="s">
        <v>264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265</v>
      </c>
      <c r="F63" t="s">
        <v>27</v>
      </c>
      <c r="G63" t="s">
        <v>266</v>
      </c>
      <c r="H63" s="1">
        <v>40252</v>
      </c>
      <c r="I63" s="1">
        <v>44735.4434486867</v>
      </c>
      <c r="J63" t="s">
        <v>267</v>
      </c>
      <c r="K63" t="s">
        <v>85</v>
      </c>
      <c r="L63" s="1">
        <v>40252</v>
      </c>
      <c r="M63" t="s">
        <v>268</v>
      </c>
      <c r="N63" t="s">
        <v>269</v>
      </c>
      <c r="S63" t="b">
        <v>1</v>
      </c>
      <c r="U63" s="2">
        <f>HYPERLINK("https://sbirkapp.gov.cz/detail/SPP2QEFWZN7CMWJK", "https://sbirkapp.gov.cz/detail/SPP2QEFWZN7CMWJK")</f>
        <v>0</v>
      </c>
      <c r="V63" t="s">
        <v>270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271</v>
      </c>
      <c r="F64" t="s">
        <v>27</v>
      </c>
      <c r="G64" t="s">
        <v>272</v>
      </c>
      <c r="H64" s="1">
        <v>40252</v>
      </c>
      <c r="I64" s="1">
        <v>44735.44081103594</v>
      </c>
      <c r="J64" t="s">
        <v>267</v>
      </c>
      <c r="K64" t="s">
        <v>85</v>
      </c>
      <c r="L64" s="1">
        <v>40252</v>
      </c>
      <c r="M64" t="s">
        <v>273</v>
      </c>
      <c r="N64" t="s">
        <v>274</v>
      </c>
      <c r="S64" t="b">
        <v>1</v>
      </c>
      <c r="U64" s="2">
        <f>HYPERLINK("https://sbirkapp.gov.cz/detail/SPPQPPCPEAFAMY6Y", "https://sbirkapp.gov.cz/detail/SPPQPPCPEAFAMY6Y")</f>
        <v>0</v>
      </c>
      <c r="V64" t="s">
        <v>275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276</v>
      </c>
      <c r="F65" t="s">
        <v>27</v>
      </c>
      <c r="G65" t="s">
        <v>277</v>
      </c>
      <c r="H65" s="1">
        <v>42109</v>
      </c>
      <c r="I65" s="1">
        <v>44735.42707463999</v>
      </c>
      <c r="J65" t="s">
        <v>141</v>
      </c>
      <c r="K65" t="s">
        <v>85</v>
      </c>
      <c r="L65" s="1">
        <v>42109</v>
      </c>
      <c r="M65" t="s">
        <v>278</v>
      </c>
      <c r="N65" t="s">
        <v>279</v>
      </c>
      <c r="S65" t="b">
        <v>1</v>
      </c>
      <c r="U65" s="2">
        <f>HYPERLINK("https://sbirkapp.gov.cz/detail/SPPJYM7C26Q4AVPS", "https://sbirkapp.gov.cz/detail/SPPJYM7C26Q4AVPS")</f>
        <v>0</v>
      </c>
      <c r="V65" t="s">
        <v>280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23</v>
      </c>
      <c r="E66" t="s">
        <v>281</v>
      </c>
      <c r="F66" t="s">
        <v>27</v>
      </c>
      <c r="G66" t="s">
        <v>282</v>
      </c>
      <c r="H66" s="1">
        <v>40252</v>
      </c>
      <c r="I66" s="1">
        <v>44735.42445317896</v>
      </c>
      <c r="J66" t="s">
        <v>267</v>
      </c>
      <c r="K66" t="s">
        <v>85</v>
      </c>
      <c r="L66" s="1">
        <v>40252</v>
      </c>
      <c r="M66" t="s">
        <v>283</v>
      </c>
      <c r="N66" t="s">
        <v>284</v>
      </c>
      <c r="S66" t="b">
        <v>1</v>
      </c>
      <c r="U66" s="2">
        <f>HYPERLINK("https://sbirkapp.gov.cz/detail/SPPQGQXCWOEZLT3W", "https://sbirkapp.gov.cz/detail/SPPQGQXCWOEZLT3W")</f>
        <v>0</v>
      </c>
      <c r="V66" t="s">
        <v>285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23</v>
      </c>
      <c r="E67" t="s">
        <v>286</v>
      </c>
      <c r="F67" t="s">
        <v>27</v>
      </c>
      <c r="G67" t="s">
        <v>287</v>
      </c>
      <c r="H67" s="1">
        <v>40252</v>
      </c>
      <c r="I67" s="1">
        <v>44735.42183221052</v>
      </c>
      <c r="J67" t="s">
        <v>267</v>
      </c>
      <c r="K67" t="s">
        <v>85</v>
      </c>
      <c r="L67" s="1">
        <v>40252</v>
      </c>
      <c r="M67" t="s">
        <v>288</v>
      </c>
      <c r="N67" t="s">
        <v>289</v>
      </c>
      <c r="S67" t="b">
        <v>1</v>
      </c>
      <c r="U67" s="2">
        <f>HYPERLINK("https://sbirkapp.gov.cz/detail/SPPJMQPRXVRPI3FM", "https://sbirkapp.gov.cz/detail/SPPJMQPRXVRPI3FM")</f>
        <v>0</v>
      </c>
      <c r="V67" t="s">
        <v>290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23</v>
      </c>
      <c r="E68" t="s">
        <v>291</v>
      </c>
      <c r="F68" t="s">
        <v>27</v>
      </c>
      <c r="G68" t="s">
        <v>292</v>
      </c>
      <c r="H68" s="1">
        <v>40687</v>
      </c>
      <c r="I68" s="1">
        <v>44732.5700786493</v>
      </c>
      <c r="J68" t="s">
        <v>293</v>
      </c>
      <c r="K68" t="s">
        <v>85</v>
      </c>
      <c r="L68" s="1">
        <v>40687</v>
      </c>
      <c r="M68" t="s">
        <v>294</v>
      </c>
      <c r="N68" t="s">
        <v>295</v>
      </c>
      <c r="S68" t="b">
        <v>1</v>
      </c>
      <c r="U68" s="2">
        <f>HYPERLINK("https://sbirkapp.gov.cz/detail/SPPCTAABMYG72ATC", "https://sbirkapp.gov.cz/detail/SPPCTAABMYG72ATC")</f>
        <v>0</v>
      </c>
      <c r="V68" t="s">
        <v>296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23</v>
      </c>
      <c r="E69" t="s">
        <v>297</v>
      </c>
      <c r="F69" t="s">
        <v>27</v>
      </c>
      <c r="G69" t="s">
        <v>298</v>
      </c>
      <c r="H69" s="1">
        <v>40304</v>
      </c>
      <c r="I69" s="1">
        <v>44732.56692592827</v>
      </c>
      <c r="J69" t="s">
        <v>299</v>
      </c>
      <c r="K69" t="s">
        <v>85</v>
      </c>
      <c r="L69" s="1">
        <v>40304</v>
      </c>
      <c r="M69" t="s">
        <v>294</v>
      </c>
      <c r="N69" t="s">
        <v>295</v>
      </c>
      <c r="S69" t="b">
        <v>1</v>
      </c>
      <c r="U69" s="2">
        <f>HYPERLINK("https://sbirkapp.gov.cz/detail/SPPRTNCGQ7EIVWLW", "https://sbirkapp.gov.cz/detail/SPPRTNCGQ7EIVWLW")</f>
        <v>0</v>
      </c>
      <c r="V69" t="s">
        <v>300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23</v>
      </c>
      <c r="E70" t="s">
        <v>301</v>
      </c>
      <c r="F70" t="s">
        <v>27</v>
      </c>
      <c r="G70" t="s">
        <v>302</v>
      </c>
      <c r="H70" s="1">
        <v>40352</v>
      </c>
      <c r="I70" s="1">
        <v>44732.56169002888</v>
      </c>
      <c r="J70" t="s">
        <v>303</v>
      </c>
      <c r="K70" t="s">
        <v>85</v>
      </c>
      <c r="L70" s="1">
        <v>40352</v>
      </c>
      <c r="M70" t="s">
        <v>294</v>
      </c>
      <c r="N70" t="s">
        <v>295</v>
      </c>
      <c r="S70" t="b">
        <v>1</v>
      </c>
      <c r="U70" s="2">
        <f>HYPERLINK("https://sbirkapp.gov.cz/detail/SPP7QCPFO6B5D5BA", "https://sbirkapp.gov.cz/detail/SPP7QCPFO6B5D5BA")</f>
        <v>0</v>
      </c>
      <c r="V70" t="s">
        <v>304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23</v>
      </c>
      <c r="E71" t="s">
        <v>305</v>
      </c>
      <c r="F71" t="s">
        <v>57</v>
      </c>
      <c r="G71" t="s">
        <v>306</v>
      </c>
      <c r="H71" s="1">
        <v>37246</v>
      </c>
      <c r="I71" s="1">
        <v>44732.55854620542</v>
      </c>
      <c r="J71" t="s">
        <v>307</v>
      </c>
      <c r="K71" t="s">
        <v>85</v>
      </c>
      <c r="L71" s="1">
        <v>37246</v>
      </c>
      <c r="M71" t="s">
        <v>308</v>
      </c>
      <c r="N71" t="s">
        <v>309</v>
      </c>
      <c r="S71" t="b">
        <v>1</v>
      </c>
      <c r="U71" s="2">
        <f>HYPERLINK("https://sbirkapp.gov.cz/detail/SPPBRHFDHKUNLT7Y", "https://sbirkapp.gov.cz/detail/SPPBRHFDHKUNLT7Y")</f>
        <v>0</v>
      </c>
      <c r="V71" t="s">
        <v>310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23</v>
      </c>
      <c r="E72" t="s">
        <v>311</v>
      </c>
      <c r="F72" t="s">
        <v>57</v>
      </c>
      <c r="G72" t="s">
        <v>312</v>
      </c>
      <c r="H72" s="1">
        <v>42514</v>
      </c>
      <c r="I72" s="1">
        <v>44732.55538863988</v>
      </c>
      <c r="J72" t="s">
        <v>313</v>
      </c>
      <c r="K72" t="s">
        <v>85</v>
      </c>
      <c r="L72" s="1">
        <v>42514</v>
      </c>
      <c r="M72" t="s">
        <v>60</v>
      </c>
      <c r="N72" t="s">
        <v>61</v>
      </c>
      <c r="Q72" t="s">
        <v>314</v>
      </c>
      <c r="S72" t="b">
        <v>1</v>
      </c>
      <c r="U72" s="2">
        <f>HYPERLINK("https://sbirkapp.gov.cz/detail/SPPKQIJXNADSLE5Y", "https://sbirkapp.gov.cz/detail/SPPKQIJXNADSLE5Y")</f>
        <v>0</v>
      </c>
      <c r="V72" t="s">
        <v>315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23</v>
      </c>
      <c r="E73" t="s">
        <v>316</v>
      </c>
      <c r="F73" t="s">
        <v>27</v>
      </c>
      <c r="G73" t="s">
        <v>317</v>
      </c>
      <c r="H73" s="1">
        <v>39899</v>
      </c>
      <c r="I73" s="1">
        <v>44721.67026496177</v>
      </c>
      <c r="J73" t="s">
        <v>318</v>
      </c>
      <c r="K73" t="s">
        <v>85</v>
      </c>
      <c r="L73" s="1">
        <v>39899</v>
      </c>
      <c r="M73" t="s">
        <v>294</v>
      </c>
      <c r="N73" t="s">
        <v>295</v>
      </c>
      <c r="S73" t="b">
        <v>1</v>
      </c>
      <c r="U73" s="2">
        <f>HYPERLINK("https://sbirkapp.gov.cz/detail/SPPD3F5V4XR4TNRS", "https://sbirkapp.gov.cz/detail/SPPD3F5V4XR4TNRS")</f>
        <v>0</v>
      </c>
      <c r="V73" t="s">
        <v>319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23</v>
      </c>
      <c r="E74" t="s">
        <v>320</v>
      </c>
      <c r="F74" t="s">
        <v>27</v>
      </c>
      <c r="G74" t="s">
        <v>321</v>
      </c>
      <c r="H74" s="1">
        <v>39797</v>
      </c>
      <c r="I74" s="1">
        <v>44721.66816696247</v>
      </c>
      <c r="J74" t="s">
        <v>322</v>
      </c>
      <c r="K74" t="s">
        <v>85</v>
      </c>
      <c r="L74" s="1">
        <v>39797</v>
      </c>
      <c r="M74" t="s">
        <v>294</v>
      </c>
      <c r="N74" t="s">
        <v>295</v>
      </c>
      <c r="S74" t="b">
        <v>1</v>
      </c>
      <c r="U74" s="2">
        <f>HYPERLINK("https://sbirkapp.gov.cz/detail/SPP4KYJTWUHXGNQK", "https://sbirkapp.gov.cz/detail/SPP4KYJTWUHXGNQK")</f>
        <v>0</v>
      </c>
      <c r="V74" t="s">
        <v>323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23</v>
      </c>
      <c r="E75" t="s">
        <v>324</v>
      </c>
      <c r="F75" t="s">
        <v>27</v>
      </c>
      <c r="G75" t="s">
        <v>325</v>
      </c>
      <c r="H75" s="1">
        <v>40112</v>
      </c>
      <c r="I75" s="1">
        <v>44721.66501576431</v>
      </c>
      <c r="J75" t="s">
        <v>263</v>
      </c>
      <c r="K75" t="s">
        <v>85</v>
      </c>
      <c r="L75" s="1">
        <v>40112</v>
      </c>
      <c r="M75" t="s">
        <v>294</v>
      </c>
      <c r="N75" t="s">
        <v>295</v>
      </c>
      <c r="S75" t="b">
        <v>1</v>
      </c>
      <c r="U75" s="2">
        <f>HYPERLINK("https://sbirkapp.gov.cz/detail/SPPBND27CHSR23R4", "https://sbirkapp.gov.cz/detail/SPPBND27CHSR23R4")</f>
        <v>0</v>
      </c>
      <c r="V75" t="s">
        <v>326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23</v>
      </c>
      <c r="E76" t="s">
        <v>327</v>
      </c>
      <c r="F76" t="s">
        <v>27</v>
      </c>
      <c r="G76" t="s">
        <v>328</v>
      </c>
      <c r="H76" s="1">
        <v>42573</v>
      </c>
      <c r="I76" s="1">
        <v>44721.45613656036</v>
      </c>
      <c r="J76" t="s">
        <v>97</v>
      </c>
      <c r="K76" t="s">
        <v>85</v>
      </c>
      <c r="L76" s="1">
        <v>42573</v>
      </c>
      <c r="M76" t="s">
        <v>329</v>
      </c>
      <c r="N76" t="s">
        <v>330</v>
      </c>
      <c r="S76" t="b">
        <v>1</v>
      </c>
      <c r="U76" s="2">
        <f>HYPERLINK("https://sbirkapp.gov.cz/detail/SPPTIOTGTXHUDE7O", "https://sbirkapp.gov.cz/detail/SPPTIOTGTXHUDE7O")</f>
        <v>0</v>
      </c>
      <c r="V76" t="s">
        <v>331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23</v>
      </c>
      <c r="E77" t="s">
        <v>332</v>
      </c>
      <c r="F77" t="s">
        <v>27</v>
      </c>
      <c r="G77" t="s">
        <v>333</v>
      </c>
      <c r="H77" s="1">
        <v>42685</v>
      </c>
      <c r="I77" s="1">
        <v>44721.45401000069</v>
      </c>
      <c r="J77" t="s">
        <v>93</v>
      </c>
      <c r="K77" t="s">
        <v>85</v>
      </c>
      <c r="L77" s="1">
        <v>42685</v>
      </c>
      <c r="M77" t="s">
        <v>329</v>
      </c>
      <c r="N77" t="s">
        <v>330</v>
      </c>
      <c r="S77" t="b">
        <v>1</v>
      </c>
      <c r="U77" s="2">
        <f>HYPERLINK("https://sbirkapp.gov.cz/detail/SPPXIAWEWEKQRNSG", "https://sbirkapp.gov.cz/detail/SPPXIAWEWEKQRNSG")</f>
        <v>0</v>
      </c>
      <c r="V77" t="s">
        <v>334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23</v>
      </c>
      <c r="E78" t="s">
        <v>335</v>
      </c>
      <c r="F78" t="s">
        <v>27</v>
      </c>
      <c r="G78" t="s">
        <v>336</v>
      </c>
      <c r="H78" s="1">
        <v>42293</v>
      </c>
      <c r="I78" s="1">
        <v>44721.45136876409</v>
      </c>
      <c r="J78" t="s">
        <v>337</v>
      </c>
      <c r="K78" t="s">
        <v>85</v>
      </c>
      <c r="L78" s="1">
        <v>42293</v>
      </c>
      <c r="M78" t="s">
        <v>329</v>
      </c>
      <c r="N78" t="s">
        <v>330</v>
      </c>
      <c r="S78" t="b">
        <v>1</v>
      </c>
      <c r="U78" s="2">
        <f>HYPERLINK("https://sbirkapp.gov.cz/detail/SPPIBFKT7NSXFLOA", "https://sbirkapp.gov.cz/detail/SPPIBFKT7NSXFLOA")</f>
        <v>0</v>
      </c>
      <c r="V78" t="s">
        <v>338</v>
      </c>
      <c r="W78">
        <v>1</v>
      </c>
    </row>
    <row r="79" spans="1:23">
      <c r="A79" t="s">
        <v>23</v>
      </c>
      <c r="B79" t="s">
        <v>24</v>
      </c>
      <c r="C79" t="s">
        <v>25</v>
      </c>
      <c r="D79" t="s">
        <v>23</v>
      </c>
      <c r="E79" t="s">
        <v>335</v>
      </c>
      <c r="F79" t="s">
        <v>27</v>
      </c>
      <c r="G79" t="s">
        <v>339</v>
      </c>
      <c r="H79" s="1">
        <v>42109</v>
      </c>
      <c r="I79" s="1">
        <v>44721.44820258953</v>
      </c>
      <c r="J79" t="s">
        <v>141</v>
      </c>
      <c r="K79" t="s">
        <v>85</v>
      </c>
      <c r="L79" s="1">
        <v>42109</v>
      </c>
      <c r="M79" t="s">
        <v>329</v>
      </c>
      <c r="N79" t="s">
        <v>330</v>
      </c>
      <c r="S79" t="b">
        <v>1</v>
      </c>
      <c r="U79" s="2">
        <f>HYPERLINK("https://sbirkapp.gov.cz/detail/SPPXW23KEBKADF7I", "https://sbirkapp.gov.cz/detail/SPPXW23KEBKADF7I")</f>
        <v>0</v>
      </c>
      <c r="V79" t="s">
        <v>340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23</v>
      </c>
      <c r="E80" t="s">
        <v>341</v>
      </c>
      <c r="F80" t="s">
        <v>27</v>
      </c>
      <c r="G80" t="s">
        <v>342</v>
      </c>
      <c r="H80" s="1">
        <v>41530</v>
      </c>
      <c r="I80" s="1">
        <v>44721.43294904307</v>
      </c>
      <c r="J80" t="s">
        <v>174</v>
      </c>
      <c r="K80" t="s">
        <v>85</v>
      </c>
      <c r="L80" s="1">
        <v>41530</v>
      </c>
      <c r="M80" t="s">
        <v>329</v>
      </c>
      <c r="N80" t="s">
        <v>330</v>
      </c>
      <c r="S80" t="b">
        <v>1</v>
      </c>
      <c r="U80" s="2">
        <f>HYPERLINK("https://sbirkapp.gov.cz/detail/SPPCBED72JWMZAFM", "https://sbirkapp.gov.cz/detail/SPPCBED72JWMZAFM")</f>
        <v>0</v>
      </c>
      <c r="V80" t="s">
        <v>343</v>
      </c>
      <c r="W80">
        <v>1</v>
      </c>
    </row>
    <row r="81" spans="1:23">
      <c r="A81" t="s">
        <v>23</v>
      </c>
      <c r="B81" t="s">
        <v>24</v>
      </c>
      <c r="C81" t="s">
        <v>25</v>
      </c>
      <c r="D81" t="s">
        <v>23</v>
      </c>
      <c r="E81" t="s">
        <v>344</v>
      </c>
      <c r="F81" t="s">
        <v>27</v>
      </c>
      <c r="G81" t="s">
        <v>345</v>
      </c>
      <c r="H81" s="1">
        <v>41368</v>
      </c>
      <c r="I81" s="1">
        <v>44721.43031689997</v>
      </c>
      <c r="J81" t="s">
        <v>217</v>
      </c>
      <c r="K81" t="s">
        <v>85</v>
      </c>
      <c r="L81" s="1">
        <v>41368</v>
      </c>
      <c r="M81" t="s">
        <v>329</v>
      </c>
      <c r="N81" t="s">
        <v>330</v>
      </c>
      <c r="S81" t="b">
        <v>1</v>
      </c>
      <c r="U81" s="2">
        <f>HYPERLINK("https://sbirkapp.gov.cz/detail/SPPOZDYGD32SWLIC", "https://sbirkapp.gov.cz/detail/SPPOZDYGD32SWLIC")</f>
        <v>0</v>
      </c>
      <c r="V81" t="s">
        <v>346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23</v>
      </c>
      <c r="E82" t="s">
        <v>347</v>
      </c>
      <c r="F82" t="s">
        <v>27</v>
      </c>
      <c r="G82" t="s">
        <v>348</v>
      </c>
      <c r="H82" s="1">
        <v>41098</v>
      </c>
      <c r="I82" s="1">
        <v>44721.42663339502</v>
      </c>
      <c r="J82" t="s">
        <v>178</v>
      </c>
      <c r="K82" t="s">
        <v>85</v>
      </c>
      <c r="L82" s="1">
        <v>41098</v>
      </c>
      <c r="M82" t="s">
        <v>329</v>
      </c>
      <c r="N82" t="s">
        <v>330</v>
      </c>
      <c r="S82" t="b">
        <v>1</v>
      </c>
      <c r="U82" s="2">
        <f>HYPERLINK("https://sbirkapp.gov.cz/detail/SPPFT5NBHIV2US6Y", "https://sbirkapp.gov.cz/detail/SPPFT5NBHIV2US6Y")</f>
        <v>0</v>
      </c>
      <c r="V82" t="s">
        <v>349</v>
      </c>
      <c r="W82">
        <v>1</v>
      </c>
    </row>
    <row r="83" spans="1:23">
      <c r="A83" t="s">
        <v>23</v>
      </c>
      <c r="B83" t="s">
        <v>24</v>
      </c>
      <c r="C83" t="s">
        <v>25</v>
      </c>
      <c r="D83" t="s">
        <v>23</v>
      </c>
      <c r="E83" t="s">
        <v>350</v>
      </c>
      <c r="F83" t="s">
        <v>27</v>
      </c>
      <c r="G83" t="s">
        <v>351</v>
      </c>
      <c r="H83" s="1">
        <v>40644</v>
      </c>
      <c r="I83" s="1">
        <v>44721.42189428251</v>
      </c>
      <c r="J83" t="s">
        <v>108</v>
      </c>
      <c r="K83" t="s">
        <v>85</v>
      </c>
      <c r="L83" s="1">
        <v>40644</v>
      </c>
      <c r="M83" t="s">
        <v>329</v>
      </c>
      <c r="N83" t="s">
        <v>330</v>
      </c>
      <c r="S83" t="b">
        <v>1</v>
      </c>
      <c r="U83" s="2">
        <f>HYPERLINK("https://sbirkapp.gov.cz/detail/SPPIWXP6ZJFGOI3Q", "https://sbirkapp.gov.cz/detail/SPPIWXP6ZJFGOI3Q")</f>
        <v>0</v>
      </c>
      <c r="V83" t="s">
        <v>352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23</v>
      </c>
      <c r="E84" t="s">
        <v>353</v>
      </c>
      <c r="F84" t="s">
        <v>27</v>
      </c>
      <c r="G84" t="s">
        <v>354</v>
      </c>
      <c r="H84" s="1">
        <v>40352</v>
      </c>
      <c r="I84" s="1">
        <v>44721.41978819412</v>
      </c>
      <c r="J84" t="s">
        <v>303</v>
      </c>
      <c r="K84" t="s">
        <v>85</v>
      </c>
      <c r="L84" s="1">
        <v>40352</v>
      </c>
      <c r="M84" t="s">
        <v>329</v>
      </c>
      <c r="N84" t="s">
        <v>330</v>
      </c>
      <c r="S84" t="b">
        <v>1</v>
      </c>
      <c r="U84" s="2">
        <f>HYPERLINK("https://sbirkapp.gov.cz/detail/SPPVL4IP4QEE7NHY", "https://sbirkapp.gov.cz/detail/SPPVL4IP4QEE7NHY")</f>
        <v>0</v>
      </c>
      <c r="V84" t="s">
        <v>355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23</v>
      </c>
      <c r="E85" t="s">
        <v>356</v>
      </c>
      <c r="F85" t="s">
        <v>27</v>
      </c>
      <c r="G85" t="s">
        <v>357</v>
      </c>
      <c r="H85" s="1">
        <v>38905</v>
      </c>
      <c r="I85" s="1">
        <v>44721.41661789246</v>
      </c>
      <c r="J85" t="s">
        <v>358</v>
      </c>
      <c r="K85" t="s">
        <v>85</v>
      </c>
      <c r="L85" s="1">
        <v>38905</v>
      </c>
      <c r="M85" t="s">
        <v>329</v>
      </c>
      <c r="N85" t="s">
        <v>330</v>
      </c>
      <c r="S85" t="b">
        <v>1</v>
      </c>
      <c r="U85" s="2">
        <f>HYPERLINK("https://sbirkapp.gov.cz/detail/SPPNIYKG3R6GMQBW", "https://sbirkapp.gov.cz/detail/SPPNIYKG3R6GMQBW")</f>
        <v>0</v>
      </c>
      <c r="V85" t="s">
        <v>359</v>
      </c>
      <c r="W85">
        <v>1</v>
      </c>
    </row>
    <row r="86" spans="1:23">
      <c r="A86" t="s">
        <v>23</v>
      </c>
      <c r="B86" t="s">
        <v>24</v>
      </c>
      <c r="C86" t="s">
        <v>25</v>
      </c>
      <c r="D86" t="s">
        <v>23</v>
      </c>
      <c r="E86" t="s">
        <v>360</v>
      </c>
      <c r="F86" t="s">
        <v>27</v>
      </c>
      <c r="G86" t="s">
        <v>361</v>
      </c>
      <c r="H86" s="1">
        <v>41432</v>
      </c>
      <c r="I86" s="1">
        <v>44705.50080613611</v>
      </c>
      <c r="J86" t="s">
        <v>153</v>
      </c>
      <c r="K86" t="s">
        <v>85</v>
      </c>
      <c r="L86" s="1">
        <v>41432</v>
      </c>
      <c r="M86" t="s">
        <v>329</v>
      </c>
      <c r="N86" t="s">
        <v>330</v>
      </c>
      <c r="S86" t="b">
        <v>1</v>
      </c>
      <c r="U86" s="2">
        <f>HYPERLINK("https://sbirkapp.gov.cz/detail/SPPEIWHEZYW5ITW2", "https://sbirkapp.gov.cz/detail/SPPEIWHEZYW5ITW2")</f>
        <v>0</v>
      </c>
      <c r="V86" t="s">
        <v>362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23</v>
      </c>
      <c r="E87" t="s">
        <v>363</v>
      </c>
      <c r="F87" t="s">
        <v>27</v>
      </c>
      <c r="G87" t="s">
        <v>364</v>
      </c>
      <c r="H87" s="1">
        <v>41432</v>
      </c>
      <c r="I87" s="1">
        <v>44705.48085221731</v>
      </c>
      <c r="J87" t="s">
        <v>153</v>
      </c>
      <c r="K87" t="s">
        <v>85</v>
      </c>
      <c r="L87" s="1">
        <v>41432</v>
      </c>
      <c r="M87" t="s">
        <v>70</v>
      </c>
      <c r="N87" t="s">
        <v>71</v>
      </c>
      <c r="S87" t="b">
        <v>1</v>
      </c>
      <c r="U87" s="2">
        <f>HYPERLINK("https://sbirkapp.gov.cz/detail/SPPDPFWBMHVTSYMQ", "https://sbirkapp.gov.cz/detail/SPPDPFWBMHVTSYMQ")</f>
        <v>0</v>
      </c>
      <c r="V87" t="s">
        <v>365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23</v>
      </c>
      <c r="E88" t="s">
        <v>366</v>
      </c>
      <c r="F88" t="s">
        <v>27</v>
      </c>
      <c r="G88" t="s">
        <v>367</v>
      </c>
      <c r="H88" s="1">
        <v>42436</v>
      </c>
      <c r="I88" s="1">
        <v>44701.41064633155</v>
      </c>
      <c r="J88" t="s">
        <v>368</v>
      </c>
      <c r="K88" t="s">
        <v>85</v>
      </c>
      <c r="L88" s="1">
        <v>42436</v>
      </c>
      <c r="M88" t="s">
        <v>70</v>
      </c>
      <c r="N88" t="s">
        <v>71</v>
      </c>
      <c r="S88" t="b">
        <v>1</v>
      </c>
      <c r="U88" s="2">
        <f>HYPERLINK("https://sbirkapp.gov.cz/detail/SPPLSLR4BP4DMAD6", "https://sbirkapp.gov.cz/detail/SPPLSLR4BP4DMAD6")</f>
        <v>0</v>
      </c>
      <c r="V88" t="s">
        <v>369</v>
      </c>
      <c r="W88">
        <v>1</v>
      </c>
    </row>
    <row r="89" spans="1:23">
      <c r="A89" t="s">
        <v>23</v>
      </c>
      <c r="B89" t="s">
        <v>24</v>
      </c>
      <c r="C89" t="s">
        <v>25</v>
      </c>
      <c r="D89" t="s">
        <v>23</v>
      </c>
      <c r="E89" t="s">
        <v>370</v>
      </c>
      <c r="F89" t="s">
        <v>27</v>
      </c>
      <c r="G89" t="s">
        <v>371</v>
      </c>
      <c r="H89" s="1">
        <v>42573</v>
      </c>
      <c r="I89" s="1">
        <v>44701.4079982206</v>
      </c>
      <c r="J89" t="s">
        <v>97</v>
      </c>
      <c r="K89" t="s">
        <v>85</v>
      </c>
      <c r="L89" s="1">
        <v>42573</v>
      </c>
      <c r="M89" t="s">
        <v>70</v>
      </c>
      <c r="N89" t="s">
        <v>71</v>
      </c>
      <c r="S89" t="b">
        <v>1</v>
      </c>
      <c r="U89" s="2">
        <f>HYPERLINK("https://sbirkapp.gov.cz/detail/SPPK5MCOP2IOILYA", "https://sbirkapp.gov.cz/detail/SPPK5MCOP2IOILYA")</f>
        <v>0</v>
      </c>
      <c r="V89" t="s">
        <v>372</v>
      </c>
      <c r="W89">
        <v>1</v>
      </c>
    </row>
    <row r="90" spans="1:23">
      <c r="A90" t="s">
        <v>23</v>
      </c>
      <c r="B90" t="s">
        <v>24</v>
      </c>
      <c r="C90" t="s">
        <v>25</v>
      </c>
      <c r="D90" t="s">
        <v>23</v>
      </c>
      <c r="E90" t="s">
        <v>373</v>
      </c>
      <c r="F90" t="s">
        <v>27</v>
      </c>
      <c r="G90" t="s">
        <v>374</v>
      </c>
      <c r="H90" s="1">
        <v>42573</v>
      </c>
      <c r="I90" s="1">
        <v>44701.40589903924</v>
      </c>
      <c r="J90" t="s">
        <v>97</v>
      </c>
      <c r="K90" t="s">
        <v>85</v>
      </c>
      <c r="L90" s="1">
        <v>42573</v>
      </c>
      <c r="M90" t="s">
        <v>70</v>
      </c>
      <c r="N90" t="s">
        <v>71</v>
      </c>
      <c r="S90" t="b">
        <v>1</v>
      </c>
      <c r="U90" s="2">
        <f>HYPERLINK("https://sbirkapp.gov.cz/detail/SPPRN72N7BNUT2VI", "https://sbirkapp.gov.cz/detail/SPPRN72N7BNUT2VI")</f>
        <v>0</v>
      </c>
      <c r="V90" t="s">
        <v>375</v>
      </c>
      <c r="W90">
        <v>1</v>
      </c>
    </row>
    <row r="91" spans="1:23">
      <c r="A91" t="s">
        <v>23</v>
      </c>
      <c r="B91" t="s">
        <v>24</v>
      </c>
      <c r="C91" t="s">
        <v>25</v>
      </c>
      <c r="D91" t="s">
        <v>23</v>
      </c>
      <c r="E91" t="s">
        <v>376</v>
      </c>
      <c r="F91" t="s">
        <v>27</v>
      </c>
      <c r="G91" t="s">
        <v>377</v>
      </c>
      <c r="H91" s="1">
        <v>41098</v>
      </c>
      <c r="I91" s="1">
        <v>44701.40432282424</v>
      </c>
      <c r="J91" t="s">
        <v>178</v>
      </c>
      <c r="K91" t="s">
        <v>85</v>
      </c>
      <c r="L91" s="1">
        <v>41098</v>
      </c>
      <c r="M91" t="s">
        <v>70</v>
      </c>
      <c r="N91" t="s">
        <v>71</v>
      </c>
      <c r="S91" t="b">
        <v>1</v>
      </c>
      <c r="U91" s="2">
        <f>HYPERLINK("https://sbirkapp.gov.cz/detail/SPPTVCVZTVIVBA4O", "https://sbirkapp.gov.cz/detail/SPPTVCVZTVIVBA4O")</f>
        <v>0</v>
      </c>
      <c r="V91" t="s">
        <v>378</v>
      </c>
      <c r="W91">
        <v>1</v>
      </c>
    </row>
    <row r="92" spans="1:23">
      <c r="A92" t="s">
        <v>23</v>
      </c>
      <c r="B92" t="s">
        <v>24</v>
      </c>
      <c r="C92" t="s">
        <v>25</v>
      </c>
      <c r="D92" t="s">
        <v>23</v>
      </c>
      <c r="E92" t="s">
        <v>379</v>
      </c>
      <c r="F92" t="s">
        <v>27</v>
      </c>
      <c r="G92" t="s">
        <v>380</v>
      </c>
      <c r="H92" s="1">
        <v>41501</v>
      </c>
      <c r="I92" s="1">
        <v>44701.402733344</v>
      </c>
      <c r="J92" t="s">
        <v>145</v>
      </c>
      <c r="K92" t="s">
        <v>85</v>
      </c>
      <c r="L92" s="1">
        <v>41501</v>
      </c>
      <c r="M92" t="s">
        <v>70</v>
      </c>
      <c r="N92" t="s">
        <v>71</v>
      </c>
      <c r="S92" t="b">
        <v>1</v>
      </c>
      <c r="U92" s="2">
        <f>HYPERLINK("https://sbirkapp.gov.cz/detail/SPPWPS6HJSSIJHR6", "https://sbirkapp.gov.cz/detail/SPPWPS6HJSSIJHR6")</f>
        <v>0</v>
      </c>
      <c r="V92" t="s">
        <v>381</v>
      </c>
      <c r="W92">
        <v>1</v>
      </c>
    </row>
    <row r="93" spans="1:23">
      <c r="A93" t="s">
        <v>23</v>
      </c>
      <c r="B93" t="s">
        <v>24</v>
      </c>
      <c r="C93" t="s">
        <v>25</v>
      </c>
      <c r="D93" t="s">
        <v>23</v>
      </c>
      <c r="E93" t="s">
        <v>382</v>
      </c>
      <c r="F93" t="s">
        <v>27</v>
      </c>
      <c r="G93" t="s">
        <v>383</v>
      </c>
      <c r="H93" s="1">
        <v>42573</v>
      </c>
      <c r="I93" s="1">
        <v>44701.40010928669</v>
      </c>
      <c r="J93" t="s">
        <v>97</v>
      </c>
      <c r="K93" t="s">
        <v>85</v>
      </c>
      <c r="L93" s="1">
        <v>42573</v>
      </c>
      <c r="M93" t="s">
        <v>70</v>
      </c>
      <c r="N93" t="s">
        <v>71</v>
      </c>
      <c r="S93" t="b">
        <v>1</v>
      </c>
      <c r="U93" s="2">
        <f>HYPERLINK("https://sbirkapp.gov.cz/detail/SPPEJ5AGGQEU56IG", "https://sbirkapp.gov.cz/detail/SPPEJ5AGGQEU56IG")</f>
        <v>0</v>
      </c>
      <c r="V93" t="s">
        <v>384</v>
      </c>
      <c r="W93">
        <v>1</v>
      </c>
    </row>
    <row r="94" spans="1:23">
      <c r="A94" t="s">
        <v>23</v>
      </c>
      <c r="B94" t="s">
        <v>24</v>
      </c>
      <c r="C94" t="s">
        <v>25</v>
      </c>
      <c r="D94" t="s">
        <v>23</v>
      </c>
      <c r="E94" t="s">
        <v>385</v>
      </c>
      <c r="F94" t="s">
        <v>27</v>
      </c>
      <c r="G94" t="s">
        <v>386</v>
      </c>
      <c r="H94" s="1">
        <v>41501</v>
      </c>
      <c r="I94" s="1">
        <v>44701.39694580206</v>
      </c>
      <c r="J94" t="s">
        <v>145</v>
      </c>
      <c r="K94" t="s">
        <v>85</v>
      </c>
      <c r="L94" s="1">
        <v>41501</v>
      </c>
      <c r="M94" t="s">
        <v>70</v>
      </c>
      <c r="N94" t="s">
        <v>71</v>
      </c>
      <c r="S94" t="b">
        <v>1</v>
      </c>
      <c r="U94" s="2">
        <f>HYPERLINK("https://sbirkapp.gov.cz/detail/SPPLLVLYVXU62QEE", "https://sbirkapp.gov.cz/detail/SPPLLVLYVXU62QEE")</f>
        <v>0</v>
      </c>
      <c r="V94" t="s">
        <v>387</v>
      </c>
      <c r="W94">
        <v>1</v>
      </c>
    </row>
    <row r="95" spans="1:23">
      <c r="A95" t="s">
        <v>23</v>
      </c>
      <c r="B95" t="s">
        <v>24</v>
      </c>
      <c r="C95" t="s">
        <v>25</v>
      </c>
      <c r="D95" t="s">
        <v>23</v>
      </c>
      <c r="E95" t="s">
        <v>388</v>
      </c>
      <c r="F95" t="s">
        <v>27</v>
      </c>
      <c r="G95" t="s">
        <v>389</v>
      </c>
      <c r="H95" s="1">
        <v>42815</v>
      </c>
      <c r="I95" s="1">
        <v>44701.39380223869</v>
      </c>
      <c r="J95" t="s">
        <v>127</v>
      </c>
      <c r="K95" t="s">
        <v>85</v>
      </c>
      <c r="L95" s="1">
        <v>42815</v>
      </c>
      <c r="M95" t="s">
        <v>70</v>
      </c>
      <c r="N95" t="s">
        <v>71</v>
      </c>
      <c r="S95" t="b">
        <v>1</v>
      </c>
      <c r="U95" s="2">
        <f>HYPERLINK("https://sbirkapp.gov.cz/detail/SPPTS2SSLBOLEKQW", "https://sbirkapp.gov.cz/detail/SPPTS2SSLBOLEKQW")</f>
        <v>0</v>
      </c>
      <c r="V95" t="s">
        <v>390</v>
      </c>
      <c r="W95">
        <v>1</v>
      </c>
    </row>
    <row r="96" spans="1:23">
      <c r="A96" t="s">
        <v>23</v>
      </c>
      <c r="B96" t="s">
        <v>24</v>
      </c>
      <c r="C96" t="s">
        <v>25</v>
      </c>
      <c r="D96" t="s">
        <v>23</v>
      </c>
      <c r="E96" t="s">
        <v>391</v>
      </c>
      <c r="F96" t="s">
        <v>27</v>
      </c>
      <c r="G96" t="s">
        <v>392</v>
      </c>
      <c r="H96" s="1">
        <v>41098</v>
      </c>
      <c r="I96" s="1">
        <v>44701.39168183015</v>
      </c>
      <c r="J96" t="s">
        <v>178</v>
      </c>
      <c r="K96" t="s">
        <v>85</v>
      </c>
      <c r="L96" s="1">
        <v>41098</v>
      </c>
      <c r="M96" t="s">
        <v>70</v>
      </c>
      <c r="N96" t="s">
        <v>71</v>
      </c>
      <c r="S96" t="b">
        <v>1</v>
      </c>
      <c r="U96" s="2">
        <f>HYPERLINK("https://sbirkapp.gov.cz/detail/SPP75PAHYYCD3CH4", "https://sbirkapp.gov.cz/detail/SPP75PAHYYCD3CH4")</f>
        <v>0</v>
      </c>
      <c r="V96" t="s">
        <v>393</v>
      </c>
      <c r="W96">
        <v>1</v>
      </c>
    </row>
    <row r="97" spans="1:23">
      <c r="A97" t="s">
        <v>23</v>
      </c>
      <c r="B97" t="s">
        <v>24</v>
      </c>
      <c r="C97" t="s">
        <v>25</v>
      </c>
      <c r="D97" t="s">
        <v>23</v>
      </c>
      <c r="E97" t="s">
        <v>394</v>
      </c>
      <c r="F97" t="s">
        <v>27</v>
      </c>
      <c r="G97" t="s">
        <v>395</v>
      </c>
      <c r="H97" s="1">
        <v>42815</v>
      </c>
      <c r="I97" s="1">
        <v>44700.63050374363</v>
      </c>
      <c r="J97" t="s">
        <v>127</v>
      </c>
      <c r="K97" t="s">
        <v>85</v>
      </c>
      <c r="L97" s="1">
        <v>42815</v>
      </c>
      <c r="M97" t="s">
        <v>70</v>
      </c>
      <c r="N97" t="s">
        <v>71</v>
      </c>
      <c r="O97" t="s">
        <v>396</v>
      </c>
      <c r="S97" t="b">
        <v>1</v>
      </c>
      <c r="U97" s="2">
        <f>HYPERLINK("https://sbirkapp.gov.cz/detail/SPPM3R4EFVCV7YVA", "https://sbirkapp.gov.cz/detail/SPPM3R4EFVCV7YVA")</f>
        <v>0</v>
      </c>
      <c r="V97" t="s">
        <v>397</v>
      </c>
      <c r="W97">
        <v>1</v>
      </c>
    </row>
    <row r="98" spans="1:23">
      <c r="A98" t="s">
        <v>23</v>
      </c>
      <c r="B98" t="s">
        <v>24</v>
      </c>
      <c r="C98" t="s">
        <v>25</v>
      </c>
      <c r="D98" t="s">
        <v>23</v>
      </c>
      <c r="E98" t="s">
        <v>398</v>
      </c>
      <c r="F98" t="s">
        <v>27</v>
      </c>
      <c r="G98" t="s">
        <v>399</v>
      </c>
      <c r="H98" s="1">
        <v>42685</v>
      </c>
      <c r="I98" s="1">
        <v>44700.6090523735</v>
      </c>
      <c r="J98" t="s">
        <v>93</v>
      </c>
      <c r="K98" t="s">
        <v>85</v>
      </c>
      <c r="L98" s="1">
        <v>42685</v>
      </c>
      <c r="M98" t="s">
        <v>70</v>
      </c>
      <c r="N98" t="s">
        <v>71</v>
      </c>
      <c r="Q98" t="s">
        <v>400</v>
      </c>
      <c r="S98" t="b">
        <v>1</v>
      </c>
      <c r="U98" s="2">
        <f>HYPERLINK("https://sbirkapp.gov.cz/detail/SPP4DJ4LVZZZZGSS", "https://sbirkapp.gov.cz/detail/SPP4DJ4LVZZZZGSS")</f>
        <v>0</v>
      </c>
      <c r="V98" t="s">
        <v>401</v>
      </c>
      <c r="W98">
        <v>1</v>
      </c>
    </row>
    <row r="99" spans="1:23">
      <c r="A99" t="s">
        <v>23</v>
      </c>
      <c r="B99" t="s">
        <v>24</v>
      </c>
      <c r="C99" t="s">
        <v>25</v>
      </c>
      <c r="D99" t="s">
        <v>23</v>
      </c>
      <c r="E99" t="s">
        <v>402</v>
      </c>
      <c r="F99" t="s">
        <v>27</v>
      </c>
      <c r="G99" t="s">
        <v>403</v>
      </c>
      <c r="H99" s="1">
        <v>40753</v>
      </c>
      <c r="I99" s="1">
        <v>44700.60694721817</v>
      </c>
      <c r="J99" t="s">
        <v>149</v>
      </c>
      <c r="K99" t="s">
        <v>85</v>
      </c>
      <c r="L99" s="1">
        <v>40753</v>
      </c>
      <c r="M99" t="s">
        <v>70</v>
      </c>
      <c r="N99" t="s">
        <v>71</v>
      </c>
      <c r="S99" t="b">
        <v>1</v>
      </c>
      <c r="U99" s="2">
        <f>HYPERLINK("https://sbirkapp.gov.cz/detail/SPPG3OY4SWR7QPEO", "https://sbirkapp.gov.cz/detail/SPPG3OY4SWR7QPEO")</f>
        <v>0</v>
      </c>
      <c r="V99" t="s">
        <v>404</v>
      </c>
      <c r="W99">
        <v>1</v>
      </c>
    </row>
    <row r="100" spans="1:23">
      <c r="A100" t="s">
        <v>23</v>
      </c>
      <c r="B100" t="s">
        <v>24</v>
      </c>
      <c r="C100" t="s">
        <v>25</v>
      </c>
      <c r="D100" t="s">
        <v>23</v>
      </c>
      <c r="E100" t="s">
        <v>405</v>
      </c>
      <c r="F100" t="s">
        <v>27</v>
      </c>
      <c r="G100" t="s">
        <v>406</v>
      </c>
      <c r="H100" s="1">
        <v>42573</v>
      </c>
      <c r="I100" s="1">
        <v>44700.57182881659</v>
      </c>
      <c r="J100" t="s">
        <v>97</v>
      </c>
      <c r="K100" t="s">
        <v>85</v>
      </c>
      <c r="L100" s="1">
        <v>42573</v>
      </c>
      <c r="M100" t="s">
        <v>70</v>
      </c>
      <c r="N100" t="s">
        <v>71</v>
      </c>
      <c r="S100" t="b">
        <v>1</v>
      </c>
      <c r="U100" s="2">
        <f>HYPERLINK("https://sbirkapp.gov.cz/detail/SPPOG2FMGINQ7OH2", "https://sbirkapp.gov.cz/detail/SPPOG2FMGINQ7OH2")</f>
        <v>0</v>
      </c>
      <c r="V100" t="s">
        <v>407</v>
      </c>
      <c r="W100">
        <v>1</v>
      </c>
    </row>
    <row r="101" spans="1:23">
      <c r="A101" t="s">
        <v>23</v>
      </c>
      <c r="B101" t="s">
        <v>24</v>
      </c>
      <c r="C101" t="s">
        <v>25</v>
      </c>
      <c r="D101" t="s">
        <v>23</v>
      </c>
      <c r="E101" t="s">
        <v>408</v>
      </c>
      <c r="F101" t="s">
        <v>27</v>
      </c>
      <c r="G101" t="s">
        <v>409</v>
      </c>
      <c r="H101" s="1">
        <v>41698</v>
      </c>
      <c r="I101" s="1">
        <v>44700.50946026656</v>
      </c>
      <c r="J101" t="s">
        <v>185</v>
      </c>
      <c r="K101" t="s">
        <v>85</v>
      </c>
      <c r="L101" s="1">
        <v>41698</v>
      </c>
      <c r="M101" t="s">
        <v>70</v>
      </c>
      <c r="N101" t="s">
        <v>71</v>
      </c>
      <c r="S101" t="b">
        <v>1</v>
      </c>
      <c r="U101" s="2">
        <f>HYPERLINK("https://sbirkapp.gov.cz/detail/SPPTJ6AFSKUN5PLM", "https://sbirkapp.gov.cz/detail/SPPTJ6AFSKUN5PLM")</f>
        <v>0</v>
      </c>
      <c r="V101" t="s">
        <v>410</v>
      </c>
      <c r="W101">
        <v>1</v>
      </c>
    </row>
    <row r="102" spans="1:23">
      <c r="A102" t="s">
        <v>23</v>
      </c>
      <c r="B102" t="s">
        <v>24</v>
      </c>
      <c r="C102" t="s">
        <v>25</v>
      </c>
      <c r="D102" t="s">
        <v>23</v>
      </c>
      <c r="E102" t="s">
        <v>411</v>
      </c>
      <c r="F102" t="s">
        <v>27</v>
      </c>
      <c r="G102" t="s">
        <v>412</v>
      </c>
      <c r="H102" s="1">
        <v>42685</v>
      </c>
      <c r="I102" s="1">
        <v>44700.50733002451</v>
      </c>
      <c r="J102" t="s">
        <v>93</v>
      </c>
      <c r="K102" t="s">
        <v>85</v>
      </c>
      <c r="L102" s="1">
        <v>42685</v>
      </c>
      <c r="M102" t="s">
        <v>70</v>
      </c>
      <c r="N102" t="s">
        <v>71</v>
      </c>
      <c r="S102" t="b">
        <v>1</v>
      </c>
      <c r="U102" s="2">
        <f>HYPERLINK("https://sbirkapp.gov.cz/detail/SPPRZQC2NOLBVSG4", "https://sbirkapp.gov.cz/detail/SPPRZQC2NOLBVSG4")</f>
        <v>0</v>
      </c>
      <c r="V102" t="s">
        <v>413</v>
      </c>
      <c r="W102">
        <v>1</v>
      </c>
    </row>
    <row r="103" spans="1:23">
      <c r="A103" t="s">
        <v>23</v>
      </c>
      <c r="B103" t="s">
        <v>24</v>
      </c>
      <c r="C103" t="s">
        <v>25</v>
      </c>
      <c r="D103" t="s">
        <v>23</v>
      </c>
      <c r="E103" t="s">
        <v>414</v>
      </c>
      <c r="F103" t="s">
        <v>27</v>
      </c>
      <c r="G103" t="s">
        <v>415</v>
      </c>
      <c r="H103" s="1">
        <v>42293</v>
      </c>
      <c r="I103" s="1">
        <v>44700.47901900648</v>
      </c>
      <c r="J103" t="s">
        <v>337</v>
      </c>
      <c r="K103" t="s">
        <v>85</v>
      </c>
      <c r="L103" s="1">
        <v>42293</v>
      </c>
      <c r="M103" t="s">
        <v>70</v>
      </c>
      <c r="N103" t="s">
        <v>71</v>
      </c>
      <c r="O103" t="s">
        <v>416</v>
      </c>
      <c r="S103" t="b">
        <v>1</v>
      </c>
      <c r="U103" s="2">
        <f>HYPERLINK("https://sbirkapp.gov.cz/detail/SPPH7ERIEI57F5UK", "https://sbirkapp.gov.cz/detail/SPPH7ERIEI57F5UK")</f>
        <v>0</v>
      </c>
      <c r="V103" t="s">
        <v>417</v>
      </c>
      <c r="W103">
        <v>1</v>
      </c>
    </row>
    <row r="104" spans="1:23">
      <c r="A104" t="s">
        <v>23</v>
      </c>
      <c r="B104" t="s">
        <v>24</v>
      </c>
      <c r="C104" t="s">
        <v>25</v>
      </c>
      <c r="D104" t="s">
        <v>23</v>
      </c>
      <c r="E104" t="s">
        <v>418</v>
      </c>
      <c r="F104" t="s">
        <v>27</v>
      </c>
      <c r="G104" t="s">
        <v>419</v>
      </c>
      <c r="H104" s="1">
        <v>41698</v>
      </c>
      <c r="I104" s="1">
        <v>44700.47587306274</v>
      </c>
      <c r="J104" t="s">
        <v>185</v>
      </c>
      <c r="K104" t="s">
        <v>85</v>
      </c>
      <c r="L104" s="1">
        <v>41698</v>
      </c>
      <c r="M104" t="s">
        <v>70</v>
      </c>
      <c r="N104" t="s">
        <v>71</v>
      </c>
      <c r="Q104" t="s">
        <v>420</v>
      </c>
      <c r="S104" t="b">
        <v>1</v>
      </c>
      <c r="U104" s="2">
        <f>HYPERLINK("https://sbirkapp.gov.cz/detail/SPP633KIJLRKAHFG", "https://sbirkapp.gov.cz/detail/SPP633KIJLRKAHFG")</f>
        <v>0</v>
      </c>
      <c r="V104" t="s">
        <v>421</v>
      </c>
      <c r="W104">
        <v>1</v>
      </c>
    </row>
    <row r="105" spans="1:23">
      <c r="A105" t="s">
        <v>23</v>
      </c>
      <c r="B105" t="s">
        <v>24</v>
      </c>
      <c r="C105" t="s">
        <v>25</v>
      </c>
      <c r="D105" t="s">
        <v>23</v>
      </c>
      <c r="E105" t="s">
        <v>422</v>
      </c>
      <c r="F105" t="s">
        <v>27</v>
      </c>
      <c r="G105" t="s">
        <v>423</v>
      </c>
      <c r="H105" s="1">
        <v>40112</v>
      </c>
      <c r="I105" s="1">
        <v>44700.46904040427</v>
      </c>
      <c r="J105" t="s">
        <v>263</v>
      </c>
      <c r="K105" t="s">
        <v>85</v>
      </c>
      <c r="L105" s="1">
        <v>40112</v>
      </c>
      <c r="M105" t="s">
        <v>70</v>
      </c>
      <c r="N105" t="s">
        <v>71</v>
      </c>
      <c r="S105" t="b">
        <v>1</v>
      </c>
      <c r="U105" s="2">
        <f>HYPERLINK("https://sbirkapp.gov.cz/detail/SPPDWBYDHJU2UQQM", "https://sbirkapp.gov.cz/detail/SPPDWBYDHJU2UQQM")</f>
        <v>0</v>
      </c>
      <c r="V105" t="s">
        <v>424</v>
      </c>
      <c r="W105">
        <v>1</v>
      </c>
    </row>
    <row r="106" spans="1:23">
      <c r="A106" t="s">
        <v>23</v>
      </c>
      <c r="B106" t="s">
        <v>24</v>
      </c>
      <c r="C106" t="s">
        <v>25</v>
      </c>
      <c r="D106" t="s">
        <v>23</v>
      </c>
      <c r="E106" t="s">
        <v>425</v>
      </c>
      <c r="F106" t="s">
        <v>27</v>
      </c>
      <c r="G106" t="s">
        <v>426</v>
      </c>
      <c r="H106" s="1">
        <v>41501</v>
      </c>
      <c r="I106" s="1">
        <v>44699.67782293741</v>
      </c>
      <c r="J106" t="s">
        <v>145</v>
      </c>
      <c r="K106" t="s">
        <v>85</v>
      </c>
      <c r="L106" s="1">
        <v>41501</v>
      </c>
      <c r="M106" t="s">
        <v>70</v>
      </c>
      <c r="N106" t="s">
        <v>71</v>
      </c>
      <c r="S106" t="b">
        <v>1</v>
      </c>
      <c r="U106" s="2">
        <f>HYPERLINK("https://sbirkapp.gov.cz/detail/SPPR6IYHET2EYL2E", "https://sbirkapp.gov.cz/detail/SPPR6IYHET2EYL2E")</f>
        <v>0</v>
      </c>
      <c r="V106" t="s">
        <v>427</v>
      </c>
      <c r="W106">
        <v>1</v>
      </c>
    </row>
    <row r="107" spans="1:23">
      <c r="A107" t="s">
        <v>23</v>
      </c>
      <c r="B107" t="s">
        <v>24</v>
      </c>
      <c r="C107" t="s">
        <v>25</v>
      </c>
      <c r="D107" t="s">
        <v>23</v>
      </c>
      <c r="E107" t="s">
        <v>428</v>
      </c>
      <c r="F107" t="s">
        <v>27</v>
      </c>
      <c r="G107" t="s">
        <v>429</v>
      </c>
      <c r="H107" s="1">
        <v>40707</v>
      </c>
      <c r="I107" s="1">
        <v>44699.6757165747</v>
      </c>
      <c r="J107" t="s">
        <v>189</v>
      </c>
      <c r="K107" t="s">
        <v>85</v>
      </c>
      <c r="L107" s="1">
        <v>40707</v>
      </c>
      <c r="M107" t="s">
        <v>70</v>
      </c>
      <c r="N107" t="s">
        <v>71</v>
      </c>
      <c r="S107" t="b">
        <v>1</v>
      </c>
      <c r="U107" s="2">
        <f>HYPERLINK("https://sbirkapp.gov.cz/detail/SPPW6AN45SWWQLV4", "https://sbirkapp.gov.cz/detail/SPPW6AN45SWWQLV4")</f>
        <v>0</v>
      </c>
      <c r="V107" t="s">
        <v>430</v>
      </c>
      <c r="W107">
        <v>1</v>
      </c>
    </row>
    <row r="108" spans="1:23">
      <c r="A108" t="s">
        <v>23</v>
      </c>
      <c r="B108" t="s">
        <v>24</v>
      </c>
      <c r="C108" t="s">
        <v>25</v>
      </c>
      <c r="D108" t="s">
        <v>23</v>
      </c>
      <c r="E108" t="s">
        <v>431</v>
      </c>
      <c r="F108" t="s">
        <v>27</v>
      </c>
      <c r="G108" t="s">
        <v>432</v>
      </c>
      <c r="H108" s="1">
        <v>42598</v>
      </c>
      <c r="I108" s="1">
        <v>44699.67413849395</v>
      </c>
      <c r="J108" t="s">
        <v>433</v>
      </c>
      <c r="K108" t="s">
        <v>85</v>
      </c>
      <c r="L108" s="1">
        <v>42598</v>
      </c>
      <c r="M108" t="s">
        <v>70</v>
      </c>
      <c r="N108" t="s">
        <v>71</v>
      </c>
      <c r="S108" t="b">
        <v>1</v>
      </c>
      <c r="U108" s="2">
        <f>HYPERLINK("https://sbirkapp.gov.cz/detail/SPPA52XXOUXWH3LS", "https://sbirkapp.gov.cz/detail/SPPA52XXOUXWH3LS")</f>
        <v>0</v>
      </c>
      <c r="V108" t="s">
        <v>434</v>
      </c>
      <c r="W108">
        <v>1</v>
      </c>
    </row>
    <row r="109" spans="1:23">
      <c r="A109" t="s">
        <v>23</v>
      </c>
      <c r="B109" t="s">
        <v>24</v>
      </c>
      <c r="C109" t="s">
        <v>25</v>
      </c>
      <c r="D109" t="s">
        <v>23</v>
      </c>
      <c r="E109" t="s">
        <v>435</v>
      </c>
      <c r="F109" t="s">
        <v>27</v>
      </c>
      <c r="G109" t="s">
        <v>436</v>
      </c>
      <c r="H109" s="1">
        <v>41624</v>
      </c>
      <c r="I109" s="1">
        <v>44692.70589925925</v>
      </c>
      <c r="J109" t="s">
        <v>437</v>
      </c>
      <c r="K109" t="s">
        <v>85</v>
      </c>
      <c r="L109" s="1">
        <v>41624</v>
      </c>
      <c r="M109" t="s">
        <v>70</v>
      </c>
      <c r="N109" t="s">
        <v>71</v>
      </c>
      <c r="S109" t="b">
        <v>1</v>
      </c>
      <c r="U109" s="2">
        <f>HYPERLINK("https://sbirkapp.gov.cz/detail/SPPXRBEGD6TTEEDO", "https://sbirkapp.gov.cz/detail/SPPXRBEGD6TTEEDO")</f>
        <v>0</v>
      </c>
      <c r="V109" t="s">
        <v>438</v>
      </c>
      <c r="W109">
        <v>1</v>
      </c>
    </row>
    <row r="110" spans="1:23">
      <c r="A110" t="s">
        <v>23</v>
      </c>
      <c r="B110" t="s">
        <v>24</v>
      </c>
      <c r="C110" t="s">
        <v>25</v>
      </c>
      <c r="D110" t="s">
        <v>23</v>
      </c>
      <c r="E110" t="s">
        <v>439</v>
      </c>
      <c r="F110" t="s">
        <v>27</v>
      </c>
      <c r="G110" t="s">
        <v>440</v>
      </c>
      <c r="H110" s="1">
        <v>41501</v>
      </c>
      <c r="I110" s="1">
        <v>44692.70377718424</v>
      </c>
      <c r="J110" t="s">
        <v>145</v>
      </c>
      <c r="K110" t="s">
        <v>85</v>
      </c>
      <c r="L110" s="1">
        <v>41501</v>
      </c>
      <c r="M110" t="s">
        <v>70</v>
      </c>
      <c r="N110" t="s">
        <v>71</v>
      </c>
      <c r="S110" t="b">
        <v>1</v>
      </c>
      <c r="U110" s="2">
        <f>HYPERLINK("https://sbirkapp.gov.cz/detail/SPPMAQIZYNV4OJHC", "https://sbirkapp.gov.cz/detail/SPPMAQIZYNV4OJHC")</f>
        <v>0</v>
      </c>
      <c r="V110" t="s">
        <v>441</v>
      </c>
      <c r="W110">
        <v>1</v>
      </c>
    </row>
    <row r="111" spans="1:23">
      <c r="A111" t="s">
        <v>23</v>
      </c>
      <c r="B111" t="s">
        <v>24</v>
      </c>
      <c r="C111" t="s">
        <v>25</v>
      </c>
      <c r="D111" t="s">
        <v>23</v>
      </c>
      <c r="E111" t="s">
        <v>442</v>
      </c>
      <c r="F111" t="s">
        <v>27</v>
      </c>
      <c r="G111" t="s">
        <v>443</v>
      </c>
      <c r="H111" s="1">
        <v>41698</v>
      </c>
      <c r="I111" s="1">
        <v>44692.70166504708</v>
      </c>
      <c r="J111" t="s">
        <v>185</v>
      </c>
      <c r="K111" t="s">
        <v>85</v>
      </c>
      <c r="L111" s="1">
        <v>41698</v>
      </c>
      <c r="M111" t="s">
        <v>70</v>
      </c>
      <c r="N111" t="s">
        <v>71</v>
      </c>
      <c r="S111" t="b">
        <v>1</v>
      </c>
      <c r="U111" s="2">
        <f>HYPERLINK("https://sbirkapp.gov.cz/detail/SPPBEZZIWCXSVDSU", "https://sbirkapp.gov.cz/detail/SPPBEZZIWCXSVDSU")</f>
        <v>0</v>
      </c>
      <c r="V111" t="s">
        <v>444</v>
      </c>
      <c r="W111">
        <v>1</v>
      </c>
    </row>
    <row r="112" spans="1:23">
      <c r="A112" t="s">
        <v>23</v>
      </c>
      <c r="B112" t="s">
        <v>24</v>
      </c>
      <c r="C112" t="s">
        <v>25</v>
      </c>
      <c r="D112" t="s">
        <v>23</v>
      </c>
      <c r="E112" t="s">
        <v>445</v>
      </c>
      <c r="F112" t="s">
        <v>27</v>
      </c>
      <c r="G112" t="s">
        <v>446</v>
      </c>
      <c r="H112" s="1">
        <v>41204</v>
      </c>
      <c r="I112" s="1">
        <v>44692.69903211541</v>
      </c>
      <c r="J112" t="s">
        <v>200</v>
      </c>
      <c r="K112" t="s">
        <v>85</v>
      </c>
      <c r="L112" s="1">
        <v>41204</v>
      </c>
      <c r="M112" t="s">
        <v>70</v>
      </c>
      <c r="N112" t="s">
        <v>71</v>
      </c>
      <c r="S112" t="b">
        <v>1</v>
      </c>
      <c r="U112" s="2">
        <f>HYPERLINK("https://sbirkapp.gov.cz/detail/SPPPINZXKYNKVZAG", "https://sbirkapp.gov.cz/detail/SPPPINZXKYNKVZAG")</f>
        <v>0</v>
      </c>
      <c r="V112" t="s">
        <v>447</v>
      </c>
      <c r="W112">
        <v>1</v>
      </c>
    </row>
    <row r="113" spans="1:23">
      <c r="A113" t="s">
        <v>23</v>
      </c>
      <c r="B113" t="s">
        <v>24</v>
      </c>
      <c r="C113" t="s">
        <v>25</v>
      </c>
      <c r="D113" t="s">
        <v>23</v>
      </c>
      <c r="E113" t="s">
        <v>448</v>
      </c>
      <c r="F113" t="s">
        <v>27</v>
      </c>
      <c r="G113" t="s">
        <v>449</v>
      </c>
      <c r="H113" s="1">
        <v>42794</v>
      </c>
      <c r="I113" s="1">
        <v>44692.69640428657</v>
      </c>
      <c r="J113" t="s">
        <v>123</v>
      </c>
      <c r="K113" t="s">
        <v>85</v>
      </c>
      <c r="L113" s="1">
        <v>42794</v>
      </c>
      <c r="M113" t="s">
        <v>70</v>
      </c>
      <c r="N113" t="s">
        <v>71</v>
      </c>
      <c r="S113" t="b">
        <v>1</v>
      </c>
      <c r="U113" s="2">
        <f>HYPERLINK("https://sbirkapp.gov.cz/detail/SPPHNKVTN47HEEKM", "https://sbirkapp.gov.cz/detail/SPPHNKVTN47HEEKM")</f>
        <v>0</v>
      </c>
      <c r="V113" t="s">
        <v>450</v>
      </c>
      <c r="W113">
        <v>1</v>
      </c>
    </row>
    <row r="114" spans="1:23">
      <c r="A114" t="s">
        <v>23</v>
      </c>
      <c r="B114" t="s">
        <v>24</v>
      </c>
      <c r="C114" t="s">
        <v>25</v>
      </c>
      <c r="D114" t="s">
        <v>23</v>
      </c>
      <c r="E114" t="s">
        <v>451</v>
      </c>
      <c r="F114" t="s">
        <v>27</v>
      </c>
      <c r="G114" t="s">
        <v>452</v>
      </c>
      <c r="H114" s="1">
        <v>42109</v>
      </c>
      <c r="I114" s="1">
        <v>44692.69324708367</v>
      </c>
      <c r="J114" t="s">
        <v>141</v>
      </c>
      <c r="K114" t="s">
        <v>85</v>
      </c>
      <c r="L114" s="1">
        <v>42109</v>
      </c>
      <c r="M114" t="s">
        <v>70</v>
      </c>
      <c r="N114" t="s">
        <v>71</v>
      </c>
      <c r="S114" t="b">
        <v>1</v>
      </c>
      <c r="U114" s="2">
        <f>HYPERLINK("https://sbirkapp.gov.cz/detail/SPPO4Q7AGRPZJFAG", "https://sbirkapp.gov.cz/detail/SPPO4Q7AGRPZJFAG")</f>
        <v>0</v>
      </c>
      <c r="V114" t="s">
        <v>453</v>
      </c>
      <c r="W114">
        <v>1</v>
      </c>
    </row>
    <row r="115" spans="1:23">
      <c r="A115" t="s">
        <v>23</v>
      </c>
      <c r="B115" t="s">
        <v>24</v>
      </c>
      <c r="C115" t="s">
        <v>25</v>
      </c>
      <c r="D115" t="s">
        <v>23</v>
      </c>
      <c r="E115" t="s">
        <v>454</v>
      </c>
      <c r="F115" t="s">
        <v>27</v>
      </c>
      <c r="G115" t="s">
        <v>455</v>
      </c>
      <c r="H115" s="1">
        <v>41501</v>
      </c>
      <c r="I115" s="1">
        <v>44692.691130447</v>
      </c>
      <c r="J115" t="s">
        <v>145</v>
      </c>
      <c r="K115" t="s">
        <v>85</v>
      </c>
      <c r="L115" s="1">
        <v>41501</v>
      </c>
      <c r="M115" t="s">
        <v>70</v>
      </c>
      <c r="N115" t="s">
        <v>71</v>
      </c>
      <c r="S115" t="b">
        <v>1</v>
      </c>
      <c r="U115" s="2">
        <f>HYPERLINK("https://sbirkapp.gov.cz/detail/SPP6Q2FVMN6A7GO2", "https://sbirkapp.gov.cz/detail/SPP6Q2FVMN6A7GO2")</f>
        <v>0</v>
      </c>
      <c r="V115" t="s">
        <v>456</v>
      </c>
      <c r="W115">
        <v>1</v>
      </c>
    </row>
    <row r="116" spans="1:23">
      <c r="A116" t="s">
        <v>23</v>
      </c>
      <c r="B116" t="s">
        <v>24</v>
      </c>
      <c r="C116" t="s">
        <v>25</v>
      </c>
      <c r="D116" t="s">
        <v>23</v>
      </c>
      <c r="E116" t="s">
        <v>457</v>
      </c>
      <c r="F116" t="s">
        <v>27</v>
      </c>
      <c r="G116" t="s">
        <v>458</v>
      </c>
      <c r="H116" s="1">
        <v>41530</v>
      </c>
      <c r="I116" s="1">
        <v>44692.68953481323</v>
      </c>
      <c r="J116" t="s">
        <v>174</v>
      </c>
      <c r="K116" t="s">
        <v>85</v>
      </c>
      <c r="L116" s="1">
        <v>41530</v>
      </c>
      <c r="M116" t="s">
        <v>70</v>
      </c>
      <c r="N116" t="s">
        <v>71</v>
      </c>
      <c r="S116" t="b">
        <v>1</v>
      </c>
      <c r="U116" s="2">
        <f>HYPERLINK("https://sbirkapp.gov.cz/detail/SPPW6XP3BUXT2DWO", "https://sbirkapp.gov.cz/detail/SPPW6XP3BUXT2DWO")</f>
        <v>0</v>
      </c>
      <c r="V116" t="s">
        <v>459</v>
      </c>
      <c r="W116">
        <v>1</v>
      </c>
    </row>
    <row r="117" spans="1:23">
      <c r="A117" t="s">
        <v>23</v>
      </c>
      <c r="B117" t="s">
        <v>24</v>
      </c>
      <c r="C117" t="s">
        <v>25</v>
      </c>
      <c r="D117" t="s">
        <v>23</v>
      </c>
      <c r="E117" t="s">
        <v>460</v>
      </c>
      <c r="F117" t="s">
        <v>27</v>
      </c>
      <c r="G117" t="s">
        <v>461</v>
      </c>
      <c r="H117" s="1">
        <v>42872</v>
      </c>
      <c r="I117" s="1">
        <v>44692.68742441222</v>
      </c>
      <c r="J117" t="s">
        <v>196</v>
      </c>
      <c r="K117" t="s">
        <v>85</v>
      </c>
      <c r="L117" s="1">
        <v>42872</v>
      </c>
      <c r="M117" t="s">
        <v>70</v>
      </c>
      <c r="N117" t="s">
        <v>71</v>
      </c>
      <c r="O117" t="s">
        <v>462</v>
      </c>
      <c r="S117" t="b">
        <v>1</v>
      </c>
      <c r="U117" s="2">
        <f>HYPERLINK("https://sbirkapp.gov.cz/detail/SPPY5FCC6L3GAVS6", "https://sbirkapp.gov.cz/detail/SPPY5FCC6L3GAVS6")</f>
        <v>0</v>
      </c>
      <c r="V117" t="s">
        <v>463</v>
      </c>
      <c r="W117">
        <v>1</v>
      </c>
    </row>
    <row r="118" spans="1:23">
      <c r="A118" t="s">
        <v>23</v>
      </c>
      <c r="B118" t="s">
        <v>24</v>
      </c>
      <c r="C118" t="s">
        <v>25</v>
      </c>
      <c r="D118" t="s">
        <v>23</v>
      </c>
      <c r="E118" t="s">
        <v>464</v>
      </c>
      <c r="F118" t="s">
        <v>27</v>
      </c>
      <c r="G118" t="s">
        <v>465</v>
      </c>
      <c r="H118" s="1">
        <v>42685</v>
      </c>
      <c r="I118" s="1">
        <v>44692.68425296244</v>
      </c>
      <c r="J118" t="s">
        <v>93</v>
      </c>
      <c r="K118" t="s">
        <v>85</v>
      </c>
      <c r="L118" s="1">
        <v>42685</v>
      </c>
      <c r="M118" t="s">
        <v>70</v>
      </c>
      <c r="N118" t="s">
        <v>71</v>
      </c>
      <c r="Q118" t="s">
        <v>466</v>
      </c>
      <c r="S118" t="b">
        <v>1</v>
      </c>
      <c r="U118" s="2">
        <f>HYPERLINK("https://sbirkapp.gov.cz/detail/SPPOEULK2WSBHJKE", "https://sbirkapp.gov.cz/detail/SPPOEULK2WSBHJKE")</f>
        <v>0</v>
      </c>
      <c r="V118" t="s">
        <v>467</v>
      </c>
      <c r="W118">
        <v>1</v>
      </c>
    </row>
    <row r="119" spans="1:23">
      <c r="A119" t="s">
        <v>23</v>
      </c>
      <c r="B119" t="s">
        <v>24</v>
      </c>
      <c r="C119" t="s">
        <v>25</v>
      </c>
      <c r="D119" t="s">
        <v>23</v>
      </c>
      <c r="E119" t="s">
        <v>468</v>
      </c>
      <c r="F119" t="s">
        <v>27</v>
      </c>
      <c r="G119" t="s">
        <v>469</v>
      </c>
      <c r="H119" s="1">
        <v>41432</v>
      </c>
      <c r="I119" s="1">
        <v>44691.70323861449</v>
      </c>
      <c r="J119" t="s">
        <v>153</v>
      </c>
      <c r="K119" t="s">
        <v>85</v>
      </c>
      <c r="L119" s="1">
        <v>41432</v>
      </c>
      <c r="M119" t="s">
        <v>70</v>
      </c>
      <c r="N119" t="s">
        <v>71</v>
      </c>
      <c r="S119" t="b">
        <v>1</v>
      </c>
      <c r="U119" s="2">
        <f>HYPERLINK("https://sbirkapp.gov.cz/detail/SPPN3BKGLA26RKDU", "https://sbirkapp.gov.cz/detail/SPPN3BKGLA26RKDU")</f>
        <v>0</v>
      </c>
      <c r="V119" t="s">
        <v>470</v>
      </c>
      <c r="W119">
        <v>1</v>
      </c>
    </row>
    <row r="120" spans="1:23">
      <c r="A120" t="s">
        <v>23</v>
      </c>
      <c r="B120" t="s">
        <v>24</v>
      </c>
      <c r="C120" t="s">
        <v>25</v>
      </c>
      <c r="D120" t="s">
        <v>23</v>
      </c>
      <c r="E120" t="s">
        <v>471</v>
      </c>
      <c r="F120" t="s">
        <v>27</v>
      </c>
      <c r="G120" t="s">
        <v>472</v>
      </c>
      <c r="H120" s="1">
        <v>41785</v>
      </c>
      <c r="I120" s="1">
        <v>44691.70061739184</v>
      </c>
      <c r="J120" t="s">
        <v>204</v>
      </c>
      <c r="K120" t="s">
        <v>85</v>
      </c>
      <c r="L120" s="1">
        <v>41785</v>
      </c>
      <c r="M120" t="s">
        <v>70</v>
      </c>
      <c r="N120" t="s">
        <v>71</v>
      </c>
      <c r="S120" t="b">
        <v>1</v>
      </c>
      <c r="U120" s="2">
        <f>HYPERLINK("https://sbirkapp.gov.cz/detail/SPPK555F3A4KK6KU", "https://sbirkapp.gov.cz/detail/SPPK555F3A4KK6KU")</f>
        <v>0</v>
      </c>
      <c r="V120" t="s">
        <v>473</v>
      </c>
      <c r="W120">
        <v>1</v>
      </c>
    </row>
    <row r="121" spans="1:23">
      <c r="A121" t="s">
        <v>23</v>
      </c>
      <c r="B121" t="s">
        <v>24</v>
      </c>
      <c r="C121" t="s">
        <v>25</v>
      </c>
      <c r="D121" t="s">
        <v>23</v>
      </c>
      <c r="E121" t="s">
        <v>474</v>
      </c>
      <c r="F121" t="s">
        <v>27</v>
      </c>
      <c r="G121" t="s">
        <v>475</v>
      </c>
      <c r="H121" s="1">
        <v>40909</v>
      </c>
      <c r="I121" s="1">
        <v>44691.69640384546</v>
      </c>
      <c r="J121" t="s">
        <v>134</v>
      </c>
      <c r="K121" t="s">
        <v>85</v>
      </c>
      <c r="L121" s="1">
        <v>40909</v>
      </c>
      <c r="M121" t="s">
        <v>329</v>
      </c>
      <c r="N121" t="s">
        <v>330</v>
      </c>
      <c r="S121" t="b">
        <v>1</v>
      </c>
      <c r="U121" s="2">
        <f>HYPERLINK("https://sbirkapp.gov.cz/detail/SPPLKR4LPBF3BZGS", "https://sbirkapp.gov.cz/detail/SPPLKR4LPBF3BZGS")</f>
        <v>0</v>
      </c>
      <c r="V121" t="s">
        <v>476</v>
      </c>
      <c r="W121">
        <v>1</v>
      </c>
    </row>
    <row r="122" spans="1:23">
      <c r="A122" t="s">
        <v>23</v>
      </c>
      <c r="B122" t="s">
        <v>24</v>
      </c>
      <c r="C122" t="s">
        <v>25</v>
      </c>
      <c r="D122" t="s">
        <v>23</v>
      </c>
      <c r="E122" t="s">
        <v>477</v>
      </c>
      <c r="F122" t="s">
        <v>27</v>
      </c>
      <c r="G122" t="s">
        <v>478</v>
      </c>
      <c r="H122" s="1">
        <v>41785</v>
      </c>
      <c r="I122" s="1">
        <v>44691.69430001369</v>
      </c>
      <c r="J122" t="s">
        <v>204</v>
      </c>
      <c r="K122" t="s">
        <v>85</v>
      </c>
      <c r="L122" s="1">
        <v>41785</v>
      </c>
      <c r="M122" t="s">
        <v>329</v>
      </c>
      <c r="N122" t="s">
        <v>330</v>
      </c>
      <c r="S122" t="b">
        <v>1</v>
      </c>
      <c r="U122" s="2">
        <f>HYPERLINK("https://sbirkapp.gov.cz/detail/SPPGTUZB5AAX77MK", "https://sbirkapp.gov.cz/detail/SPPGTUZB5AAX77MK")</f>
        <v>0</v>
      </c>
      <c r="V122" t="s">
        <v>479</v>
      </c>
      <c r="W122">
        <v>1</v>
      </c>
    </row>
    <row r="123" spans="1:23">
      <c r="A123" t="s">
        <v>23</v>
      </c>
      <c r="B123" t="s">
        <v>24</v>
      </c>
      <c r="C123" t="s">
        <v>25</v>
      </c>
      <c r="D123" t="s">
        <v>23</v>
      </c>
      <c r="E123" t="s">
        <v>480</v>
      </c>
      <c r="F123" t="s">
        <v>27</v>
      </c>
      <c r="G123" t="s">
        <v>481</v>
      </c>
      <c r="H123" s="1">
        <v>41918</v>
      </c>
      <c r="I123" s="1">
        <v>44691.69166160175</v>
      </c>
      <c r="J123" t="s">
        <v>167</v>
      </c>
      <c r="K123" t="s">
        <v>85</v>
      </c>
      <c r="L123" s="1">
        <v>41918</v>
      </c>
      <c r="M123" t="s">
        <v>329</v>
      </c>
      <c r="N123" t="s">
        <v>330</v>
      </c>
      <c r="S123" t="b">
        <v>1</v>
      </c>
      <c r="U123" s="2">
        <f>HYPERLINK("https://sbirkapp.gov.cz/detail/SPPXIYJDZRIJORTW", "https://sbirkapp.gov.cz/detail/SPPXIYJDZRIJORTW")</f>
        <v>0</v>
      </c>
      <c r="V123" t="s">
        <v>482</v>
      </c>
      <c r="W123">
        <v>1</v>
      </c>
    </row>
    <row r="124" spans="1:23">
      <c r="A124" t="s">
        <v>23</v>
      </c>
      <c r="B124" t="s">
        <v>24</v>
      </c>
      <c r="C124" t="s">
        <v>25</v>
      </c>
      <c r="D124" t="s">
        <v>23</v>
      </c>
      <c r="E124" t="s">
        <v>483</v>
      </c>
      <c r="F124" t="s">
        <v>27</v>
      </c>
      <c r="G124" t="s">
        <v>484</v>
      </c>
      <c r="H124" s="1">
        <v>41568</v>
      </c>
      <c r="I124" s="1">
        <v>44658.54638241676</v>
      </c>
      <c r="J124" t="s">
        <v>485</v>
      </c>
      <c r="K124" t="s">
        <v>85</v>
      </c>
      <c r="L124" s="1">
        <v>41568</v>
      </c>
      <c r="M124" t="s">
        <v>70</v>
      </c>
      <c r="N124" t="s">
        <v>71</v>
      </c>
      <c r="S124" t="b">
        <v>1</v>
      </c>
      <c r="U124" s="2">
        <f>HYPERLINK("https://sbirkapp.gov.cz/detail/SPPTI32D7LN2SAIY", "https://sbirkapp.gov.cz/detail/SPPTI32D7LN2SAIY")</f>
        <v>0</v>
      </c>
      <c r="V124" t="s">
        <v>486</v>
      </c>
      <c r="W124">
        <v>1</v>
      </c>
    </row>
    <row r="125" spans="1:23">
      <c r="A125" t="s">
        <v>23</v>
      </c>
      <c r="B125" t="s">
        <v>24</v>
      </c>
      <c r="C125" t="s">
        <v>25</v>
      </c>
      <c r="D125" t="s">
        <v>23</v>
      </c>
      <c r="E125" t="s">
        <v>487</v>
      </c>
      <c r="F125" t="s">
        <v>27</v>
      </c>
      <c r="G125" t="s">
        <v>488</v>
      </c>
      <c r="H125" s="1">
        <v>41432</v>
      </c>
      <c r="I125" s="1">
        <v>44658.54059569159</v>
      </c>
      <c r="J125" t="s">
        <v>153</v>
      </c>
      <c r="K125" t="s">
        <v>85</v>
      </c>
      <c r="L125" s="1">
        <v>41432</v>
      </c>
      <c r="M125" t="s">
        <v>70</v>
      </c>
      <c r="N125" t="s">
        <v>71</v>
      </c>
      <c r="S125" t="b">
        <v>1</v>
      </c>
      <c r="U125" s="2">
        <f>HYPERLINK("https://sbirkapp.gov.cz/detail/SPPDQVACGDTTP646", "https://sbirkapp.gov.cz/detail/SPPDQVACGDTTP646")</f>
        <v>0</v>
      </c>
      <c r="V125" t="s">
        <v>489</v>
      </c>
      <c r="W125">
        <v>1</v>
      </c>
    </row>
    <row r="126" spans="1:23">
      <c r="A126" t="s">
        <v>23</v>
      </c>
      <c r="B126" t="s">
        <v>24</v>
      </c>
      <c r="C126" t="s">
        <v>25</v>
      </c>
      <c r="D126" t="s">
        <v>23</v>
      </c>
      <c r="E126" t="s">
        <v>490</v>
      </c>
      <c r="F126" t="s">
        <v>27</v>
      </c>
      <c r="G126" t="s">
        <v>491</v>
      </c>
      <c r="H126" s="1">
        <v>41698</v>
      </c>
      <c r="I126" s="1">
        <v>44658.51125681122</v>
      </c>
      <c r="J126" t="s">
        <v>185</v>
      </c>
      <c r="K126" t="s">
        <v>85</v>
      </c>
      <c r="L126" s="1">
        <v>41698</v>
      </c>
      <c r="M126" t="s">
        <v>70</v>
      </c>
      <c r="N126" t="s">
        <v>71</v>
      </c>
      <c r="S126" t="b">
        <v>1</v>
      </c>
      <c r="U126" s="2">
        <f>HYPERLINK("https://sbirkapp.gov.cz/detail/SPP4YKR5OOCVSUN6", "https://sbirkapp.gov.cz/detail/SPP4YKR5OOCVSUN6")</f>
        <v>0</v>
      </c>
      <c r="V126" t="s">
        <v>492</v>
      </c>
      <c r="W126">
        <v>1</v>
      </c>
    </row>
    <row r="127" spans="1:23">
      <c r="A127" t="s">
        <v>23</v>
      </c>
      <c r="B127" t="s">
        <v>24</v>
      </c>
      <c r="C127" t="s">
        <v>25</v>
      </c>
      <c r="D127" t="s">
        <v>23</v>
      </c>
      <c r="E127" t="s">
        <v>493</v>
      </c>
      <c r="F127" t="s">
        <v>27</v>
      </c>
      <c r="G127" t="s">
        <v>494</v>
      </c>
      <c r="H127" s="1">
        <v>41068</v>
      </c>
      <c r="I127" s="1">
        <v>44658.45367844673</v>
      </c>
      <c r="J127" t="s">
        <v>495</v>
      </c>
      <c r="K127" t="s">
        <v>85</v>
      </c>
      <c r="L127" s="1">
        <v>41068</v>
      </c>
      <c r="M127" t="s">
        <v>70</v>
      </c>
      <c r="N127" t="s">
        <v>71</v>
      </c>
      <c r="S127" t="b">
        <v>1</v>
      </c>
      <c r="U127" s="2">
        <f>HYPERLINK("https://sbirkapp.gov.cz/detail/SPPZ6WRGBD3YVRZK", "https://sbirkapp.gov.cz/detail/SPPZ6WRGBD3YVRZK")</f>
        <v>0</v>
      </c>
      <c r="V127" t="s">
        <v>496</v>
      </c>
      <c r="W127">
        <v>1</v>
      </c>
    </row>
    <row r="128" spans="1:23">
      <c r="A128" t="s">
        <v>23</v>
      </c>
      <c r="B128" t="s">
        <v>24</v>
      </c>
      <c r="C128" t="s">
        <v>25</v>
      </c>
      <c r="D128" t="s">
        <v>23</v>
      </c>
      <c r="E128" t="s">
        <v>497</v>
      </c>
      <c r="F128" t="s">
        <v>27</v>
      </c>
      <c r="G128" t="s">
        <v>498</v>
      </c>
      <c r="H128" s="1">
        <v>41098</v>
      </c>
      <c r="I128" s="1">
        <v>44658.4447621684</v>
      </c>
      <c r="J128" t="s">
        <v>178</v>
      </c>
      <c r="K128" t="s">
        <v>85</v>
      </c>
      <c r="L128" s="1">
        <v>41098</v>
      </c>
      <c r="M128" t="s">
        <v>70</v>
      </c>
      <c r="N128" t="s">
        <v>71</v>
      </c>
      <c r="S128" t="b">
        <v>1</v>
      </c>
      <c r="U128" s="2">
        <f>HYPERLINK("https://sbirkapp.gov.cz/detail/SPPOZSPCESQW4OJ6", "https://sbirkapp.gov.cz/detail/SPPOZSPCESQW4OJ6")</f>
        <v>0</v>
      </c>
      <c r="V128" t="s">
        <v>499</v>
      </c>
      <c r="W128">
        <v>1</v>
      </c>
    </row>
    <row r="129" spans="1:23">
      <c r="A129" t="s">
        <v>23</v>
      </c>
      <c r="B129" t="s">
        <v>24</v>
      </c>
      <c r="C129" t="s">
        <v>25</v>
      </c>
      <c r="D129" t="s">
        <v>23</v>
      </c>
      <c r="E129" t="s">
        <v>500</v>
      </c>
      <c r="F129" t="s">
        <v>27</v>
      </c>
      <c r="G129" t="s">
        <v>501</v>
      </c>
      <c r="H129" s="1">
        <v>41501</v>
      </c>
      <c r="I129" s="1">
        <v>44658.43167270667</v>
      </c>
      <c r="J129" t="s">
        <v>145</v>
      </c>
      <c r="K129" t="s">
        <v>85</v>
      </c>
      <c r="L129" s="1">
        <v>41501</v>
      </c>
      <c r="M129" t="s">
        <v>70</v>
      </c>
      <c r="N129" t="s">
        <v>71</v>
      </c>
      <c r="S129" t="b">
        <v>1</v>
      </c>
      <c r="U129" s="2">
        <f>HYPERLINK("https://sbirkapp.gov.cz/detail/SPP2K3D4FQYTMSCM", "https://sbirkapp.gov.cz/detail/SPP2K3D4FQYTMSCM")</f>
        <v>0</v>
      </c>
      <c r="V129" t="s">
        <v>502</v>
      </c>
      <c r="W129">
        <v>1</v>
      </c>
    </row>
    <row r="130" spans="1:23">
      <c r="A130" t="s">
        <v>23</v>
      </c>
      <c r="B130" t="s">
        <v>24</v>
      </c>
      <c r="C130" t="s">
        <v>25</v>
      </c>
      <c r="D130" t="s">
        <v>23</v>
      </c>
      <c r="E130" t="s">
        <v>503</v>
      </c>
      <c r="F130" t="s">
        <v>27</v>
      </c>
      <c r="G130" t="s">
        <v>504</v>
      </c>
      <c r="H130" s="1">
        <v>43084</v>
      </c>
      <c r="I130" s="1">
        <v>44655.64746769996</v>
      </c>
      <c r="J130" t="s">
        <v>505</v>
      </c>
      <c r="K130" t="s">
        <v>85</v>
      </c>
      <c r="L130" s="1">
        <v>43084</v>
      </c>
      <c r="M130" t="s">
        <v>329</v>
      </c>
      <c r="N130" t="s">
        <v>330</v>
      </c>
      <c r="S130" t="b">
        <v>1</v>
      </c>
      <c r="U130" s="2">
        <f>HYPERLINK("https://sbirkapp.gov.cz/detail/SPPFDXSRIAXBUQG2", "https://sbirkapp.gov.cz/detail/SPPFDXSRIAXBUQG2")</f>
        <v>0</v>
      </c>
      <c r="V130" t="s">
        <v>506</v>
      </c>
      <c r="W130">
        <v>1</v>
      </c>
    </row>
    <row r="131" spans="1:23">
      <c r="A131" t="s">
        <v>23</v>
      </c>
      <c r="B131" t="s">
        <v>24</v>
      </c>
      <c r="C131" t="s">
        <v>25</v>
      </c>
      <c r="D131" t="s">
        <v>23</v>
      </c>
      <c r="E131" t="s">
        <v>507</v>
      </c>
      <c r="F131" t="s">
        <v>27</v>
      </c>
      <c r="G131" t="s">
        <v>508</v>
      </c>
      <c r="H131" s="1">
        <v>43433</v>
      </c>
      <c r="I131" s="1">
        <v>44655.64324436431</v>
      </c>
      <c r="J131" t="s">
        <v>509</v>
      </c>
      <c r="K131" t="s">
        <v>85</v>
      </c>
      <c r="L131" s="1">
        <v>43433</v>
      </c>
      <c r="M131" t="s">
        <v>70</v>
      </c>
      <c r="N131" t="s">
        <v>71</v>
      </c>
      <c r="S131" t="b">
        <v>1</v>
      </c>
      <c r="U131" s="2">
        <f>HYPERLINK("https://sbirkapp.gov.cz/detail/SPPUD6CN7ZLC73XU", "https://sbirkapp.gov.cz/detail/SPPUD6CN7ZLC73XU")</f>
        <v>0</v>
      </c>
      <c r="V131" t="s">
        <v>510</v>
      </c>
      <c r="W131">
        <v>1</v>
      </c>
    </row>
    <row r="132" spans="1:23">
      <c r="A132" t="s">
        <v>23</v>
      </c>
      <c r="B132" t="s">
        <v>24</v>
      </c>
      <c r="C132" t="s">
        <v>25</v>
      </c>
      <c r="D132" t="s">
        <v>23</v>
      </c>
      <c r="E132" t="s">
        <v>511</v>
      </c>
      <c r="F132" t="s">
        <v>27</v>
      </c>
      <c r="G132" t="s">
        <v>512</v>
      </c>
      <c r="H132" s="1">
        <v>43234</v>
      </c>
      <c r="I132" s="1">
        <v>44655.64108070374</v>
      </c>
      <c r="J132" t="s">
        <v>513</v>
      </c>
      <c r="K132" t="s">
        <v>85</v>
      </c>
      <c r="L132" s="1">
        <v>43234</v>
      </c>
      <c r="M132" t="s">
        <v>70</v>
      </c>
      <c r="N132" t="s">
        <v>71</v>
      </c>
      <c r="S132" t="b">
        <v>1</v>
      </c>
      <c r="U132" s="2">
        <f>HYPERLINK("https://sbirkapp.gov.cz/detail/SPPZ3V5YESLJ345Q", "https://sbirkapp.gov.cz/detail/SPPZ3V5YESLJ345Q")</f>
        <v>0</v>
      </c>
      <c r="V132" t="s">
        <v>514</v>
      </c>
      <c r="W132">
        <v>1</v>
      </c>
    </row>
    <row r="133" spans="1:23">
      <c r="A133" t="s">
        <v>23</v>
      </c>
      <c r="B133" t="s">
        <v>24</v>
      </c>
      <c r="C133" t="s">
        <v>25</v>
      </c>
      <c r="D133" t="s">
        <v>23</v>
      </c>
      <c r="E133" t="s">
        <v>515</v>
      </c>
      <c r="F133" t="s">
        <v>27</v>
      </c>
      <c r="G133" t="s">
        <v>516</v>
      </c>
      <c r="H133" s="1">
        <v>43853</v>
      </c>
      <c r="I133" s="1">
        <v>44655.62323993588</v>
      </c>
      <c r="J133" t="s">
        <v>517</v>
      </c>
      <c r="K133" t="s">
        <v>85</v>
      </c>
      <c r="L133" s="1">
        <v>43853</v>
      </c>
      <c r="M133" t="s">
        <v>70</v>
      </c>
      <c r="N133" t="s">
        <v>71</v>
      </c>
      <c r="S133" t="b">
        <v>1</v>
      </c>
      <c r="U133" s="2">
        <f>HYPERLINK("https://sbirkapp.gov.cz/detail/SPPFM35IIGPUS5P2", "https://sbirkapp.gov.cz/detail/SPPFM35IIGPUS5P2")</f>
        <v>0</v>
      </c>
      <c r="V133" t="s">
        <v>518</v>
      </c>
      <c r="W133">
        <v>1</v>
      </c>
    </row>
    <row r="134" spans="1:23">
      <c r="A134" t="s">
        <v>23</v>
      </c>
      <c r="B134" t="s">
        <v>24</v>
      </c>
      <c r="C134" t="s">
        <v>25</v>
      </c>
      <c r="D134" t="s">
        <v>23</v>
      </c>
      <c r="E134" t="s">
        <v>519</v>
      </c>
      <c r="F134" t="s">
        <v>27</v>
      </c>
      <c r="G134" t="s">
        <v>520</v>
      </c>
      <c r="H134" s="1">
        <v>43853</v>
      </c>
      <c r="I134" s="1">
        <v>44655.58803851219</v>
      </c>
      <c r="J134" t="s">
        <v>517</v>
      </c>
      <c r="K134" t="s">
        <v>85</v>
      </c>
      <c r="L134" s="1">
        <v>43853</v>
      </c>
      <c r="M134" t="s">
        <v>76</v>
      </c>
      <c r="N134" t="s">
        <v>77</v>
      </c>
      <c r="S134" t="b">
        <v>1</v>
      </c>
      <c r="U134" s="2">
        <f>HYPERLINK("https://sbirkapp.gov.cz/detail/SPPSPNVBDT3OX3ZI", "https://sbirkapp.gov.cz/detail/SPPSPNVBDT3OX3ZI")</f>
        <v>0</v>
      </c>
      <c r="V134" t="s">
        <v>521</v>
      </c>
      <c r="W134">
        <v>1</v>
      </c>
    </row>
    <row r="135" spans="1:23">
      <c r="A135" t="s">
        <v>23</v>
      </c>
      <c r="B135" t="s">
        <v>24</v>
      </c>
      <c r="C135" t="s">
        <v>25</v>
      </c>
      <c r="D135" t="s">
        <v>23</v>
      </c>
      <c r="E135" t="s">
        <v>522</v>
      </c>
      <c r="F135" t="s">
        <v>27</v>
      </c>
      <c r="G135" t="s">
        <v>523</v>
      </c>
      <c r="H135" s="1">
        <v>44082</v>
      </c>
      <c r="I135" s="1">
        <v>44655.58437080322</v>
      </c>
      <c r="J135" t="s">
        <v>524</v>
      </c>
      <c r="K135" t="s">
        <v>85</v>
      </c>
      <c r="L135" s="1">
        <v>44082</v>
      </c>
      <c r="M135" t="s">
        <v>329</v>
      </c>
      <c r="N135" t="s">
        <v>330</v>
      </c>
      <c r="S135" t="b">
        <v>1</v>
      </c>
      <c r="U135" s="2">
        <f>HYPERLINK("https://sbirkapp.gov.cz/detail/SPPDPHXZIMI4QOMA", "https://sbirkapp.gov.cz/detail/SPPDPHXZIMI4QOMA")</f>
        <v>0</v>
      </c>
      <c r="V135" t="s">
        <v>525</v>
      </c>
      <c r="W135">
        <v>3</v>
      </c>
    </row>
    <row r="136" spans="1:23">
      <c r="A136" t="s">
        <v>23</v>
      </c>
      <c r="B136" t="s">
        <v>24</v>
      </c>
      <c r="C136" t="s">
        <v>25</v>
      </c>
      <c r="D136" t="s">
        <v>23</v>
      </c>
      <c r="E136" t="s">
        <v>526</v>
      </c>
      <c r="F136" t="s">
        <v>27</v>
      </c>
      <c r="G136" t="s">
        <v>527</v>
      </c>
      <c r="H136" s="1">
        <v>44265</v>
      </c>
      <c r="I136" s="1">
        <v>44655.56600245339</v>
      </c>
      <c r="J136" t="s">
        <v>528</v>
      </c>
      <c r="K136" t="s">
        <v>85</v>
      </c>
      <c r="L136" s="1">
        <v>44265</v>
      </c>
      <c r="M136" t="s">
        <v>70</v>
      </c>
      <c r="N136" t="s">
        <v>71</v>
      </c>
      <c r="S136" t="b">
        <v>1</v>
      </c>
      <c r="U136" s="2">
        <f>HYPERLINK("https://sbirkapp.gov.cz/detail/SPP33FXJJO6Y7NSY", "https://sbirkapp.gov.cz/detail/SPP33FXJJO6Y7NSY")</f>
        <v>0</v>
      </c>
      <c r="V136" t="s">
        <v>529</v>
      </c>
      <c r="W136">
        <v>1</v>
      </c>
    </row>
    <row r="137" spans="1:23">
      <c r="A137" t="s">
        <v>23</v>
      </c>
      <c r="B137" t="s">
        <v>24</v>
      </c>
      <c r="C137" t="s">
        <v>25</v>
      </c>
      <c r="D137" t="s">
        <v>23</v>
      </c>
      <c r="E137" t="s">
        <v>530</v>
      </c>
      <c r="F137" t="s">
        <v>27</v>
      </c>
      <c r="G137" t="s">
        <v>531</v>
      </c>
      <c r="H137" s="1">
        <v>43943</v>
      </c>
      <c r="I137" s="1">
        <v>44651.53615730623</v>
      </c>
      <c r="J137" t="s">
        <v>532</v>
      </c>
      <c r="K137" t="s">
        <v>85</v>
      </c>
      <c r="L137" s="1">
        <v>43943</v>
      </c>
      <c r="M137" t="s">
        <v>43</v>
      </c>
      <c r="N137" t="s">
        <v>44</v>
      </c>
      <c r="R137" t="s">
        <v>533</v>
      </c>
      <c r="S137" t="b">
        <v>0</v>
      </c>
      <c r="T137" s="1">
        <v>45748</v>
      </c>
      <c r="U137" s="2">
        <f>HYPERLINK("https://sbirkapp.gov.cz/detail/SPPOGFQPK5IVC66A", "https://sbirkapp.gov.cz/detail/SPPOGFQPK5IVC66A")</f>
        <v>0</v>
      </c>
      <c r="V137" t="s">
        <v>534</v>
      </c>
      <c r="W137">
        <v>1</v>
      </c>
    </row>
    <row r="138" spans="1:23">
      <c r="A138" t="s">
        <v>23</v>
      </c>
      <c r="B138" t="s">
        <v>24</v>
      </c>
      <c r="C138" t="s">
        <v>25</v>
      </c>
      <c r="D138" t="s">
        <v>23</v>
      </c>
      <c r="E138" t="s">
        <v>535</v>
      </c>
      <c r="F138" t="s">
        <v>27</v>
      </c>
      <c r="G138" t="s">
        <v>536</v>
      </c>
      <c r="H138" s="1">
        <v>44375</v>
      </c>
      <c r="I138" s="1">
        <v>44651.50050134169</v>
      </c>
      <c r="J138" t="s">
        <v>537</v>
      </c>
      <c r="K138" t="s">
        <v>85</v>
      </c>
      <c r="L138" s="1">
        <v>44375</v>
      </c>
      <c r="M138" t="s">
        <v>538</v>
      </c>
      <c r="N138" t="s">
        <v>539</v>
      </c>
      <c r="S138" t="s">
        <v>540</v>
      </c>
      <c r="T138" t="s">
        <v>541</v>
      </c>
      <c r="U138" s="2">
        <f>HYPERLINK("https://sbirkapp.gov.cz/detail/SPPPZPREKN3DSAWS", "https://sbirkapp.gov.cz/detail/SPPPZPREKN3DSAWS")</f>
        <v>0</v>
      </c>
      <c r="V138" t="s">
        <v>542</v>
      </c>
      <c r="W138">
        <v>1</v>
      </c>
    </row>
    <row r="139" spans="1:23">
      <c r="A139" t="s">
        <v>23</v>
      </c>
      <c r="B139" t="s">
        <v>24</v>
      </c>
      <c r="C139" t="s">
        <v>25</v>
      </c>
      <c r="D139" t="s">
        <v>23</v>
      </c>
      <c r="E139" t="s">
        <v>543</v>
      </c>
      <c r="F139" t="s">
        <v>27</v>
      </c>
      <c r="G139" t="s">
        <v>544</v>
      </c>
      <c r="H139" s="1">
        <v>44498</v>
      </c>
      <c r="I139" s="1">
        <v>44649.54932839298</v>
      </c>
      <c r="J139" t="s">
        <v>545</v>
      </c>
      <c r="K139" t="s">
        <v>85</v>
      </c>
      <c r="L139" s="1">
        <v>44498</v>
      </c>
      <c r="M139" t="s">
        <v>546</v>
      </c>
      <c r="N139" t="s">
        <v>547</v>
      </c>
      <c r="S139" t="b">
        <v>1</v>
      </c>
      <c r="U139" s="2">
        <f>HYPERLINK("https://sbirkapp.gov.cz/detail/SPP4QB6GOPUS36PI", "https://sbirkapp.gov.cz/detail/SPP4QB6GOPUS36PI")</f>
        <v>0</v>
      </c>
      <c r="V139" t="s">
        <v>548</v>
      </c>
      <c r="W139">
        <v>1</v>
      </c>
    </row>
    <row r="140" spans="1:23">
      <c r="A140" t="s">
        <v>23</v>
      </c>
      <c r="B140" t="s">
        <v>24</v>
      </c>
      <c r="C140" t="s">
        <v>25</v>
      </c>
      <c r="D140" t="s">
        <v>23</v>
      </c>
      <c r="E140" t="s">
        <v>549</v>
      </c>
      <c r="F140" t="s">
        <v>27</v>
      </c>
      <c r="G140" t="s">
        <v>550</v>
      </c>
      <c r="H140" s="1">
        <v>41698</v>
      </c>
      <c r="I140" s="1">
        <v>44649.5383376237</v>
      </c>
      <c r="J140" t="s">
        <v>185</v>
      </c>
      <c r="K140" t="s">
        <v>85</v>
      </c>
      <c r="L140" s="1">
        <v>41698</v>
      </c>
      <c r="M140" t="s">
        <v>70</v>
      </c>
      <c r="N140" t="s">
        <v>71</v>
      </c>
      <c r="S140" t="b">
        <v>1</v>
      </c>
      <c r="U140" s="2">
        <f>HYPERLINK("https://sbirkapp.gov.cz/detail/SPP7XGWBTABDFGX6", "https://sbirkapp.gov.cz/detail/SPP7XGWBTABDFGX6")</f>
        <v>0</v>
      </c>
      <c r="V140" t="s">
        <v>551</v>
      </c>
      <c r="W14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2026-04-30T07:01:24Z</dcterms:created>
  <dcterms:modified xsi:type="dcterms:W3CDTF">2026-04-30T07:01:24Z</dcterms:modified>
</cp:coreProperties>
</file>